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 2015\2018\Освоение\Освоение на сайт 609\"/>
    </mc:Choice>
  </mc:AlternateContent>
  <bookViews>
    <workbookView xWindow="0" yWindow="0" windowWidth="28800" windowHeight="12135"/>
  </bookViews>
  <sheets>
    <sheet name="Свод на 01.03.18" sheetId="3" r:id="rId1"/>
  </sheets>
  <definedNames>
    <definedName name="_xlnm._FilterDatabase" localSheetId="0" hidden="1">'Свод на 01.03.18'!$A$8:$HC$63</definedName>
    <definedName name="_xlnm.Print_Titles" localSheetId="0">'Свод на 01.03.18'!$7:$8</definedName>
    <definedName name="_xlnm.Print_Area" localSheetId="0">'Свод на 01.03.18'!$A$1:$D$197</definedName>
  </definedNames>
  <calcPr calcId="152511"/>
</workbook>
</file>

<file path=xl/calcChain.xml><?xml version="1.0" encoding="utf-8"?>
<calcChain xmlns="http://schemas.openxmlformats.org/spreadsheetml/2006/main">
  <c r="D94" i="3" l="1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64" i="3"/>
  <c r="D65" i="3"/>
  <c r="D66" i="3"/>
  <c r="D67" i="3"/>
  <c r="D68" i="3"/>
  <c r="D89" i="3"/>
  <c r="D69" i="3"/>
  <c r="D70" i="3"/>
  <c r="D71" i="3"/>
  <c r="D72" i="3"/>
  <c r="D73" i="3"/>
  <c r="D74" i="3"/>
  <c r="D75" i="3"/>
  <c r="D76" i="3"/>
  <c r="D77" i="3"/>
  <c r="D78" i="3"/>
  <c r="D92" i="3"/>
  <c r="D79" i="3"/>
  <c r="D80" i="3"/>
  <c r="D81" i="3"/>
  <c r="D82" i="3"/>
  <c r="D83" i="3"/>
  <c r="D84" i="3"/>
  <c r="D85" i="3"/>
  <c r="D86" i="3"/>
  <c r="D87" i="3"/>
  <c r="D88" i="3"/>
  <c r="C131" i="3" l="1"/>
  <c r="D129" i="3" l="1"/>
  <c r="C129" i="3"/>
  <c r="C93" i="3" l="1"/>
  <c r="D93" i="3"/>
  <c r="C63" i="3"/>
  <c r="D131" i="3" l="1"/>
  <c r="C175" i="3" l="1"/>
  <c r="C9" i="3"/>
  <c r="D9" i="3" l="1"/>
  <c r="C196" i="3" l="1"/>
  <c r="D63" i="3" l="1"/>
  <c r="D175" i="3" l="1"/>
  <c r="D196" i="3" s="1"/>
</calcChain>
</file>

<file path=xl/sharedStrings.xml><?xml version="1.0" encoding="utf-8"?>
<sst xmlns="http://schemas.openxmlformats.org/spreadsheetml/2006/main" count="193" uniqueCount="166">
  <si>
    <t xml:space="preserve"> </t>
  </si>
  <si>
    <t>Наименование статьи затрат</t>
  </si>
  <si>
    <t>План</t>
  </si>
  <si>
    <t>Факт</t>
  </si>
  <si>
    <t>Государственное бюджетное общеобразовательное учреждение Республики Крым «Алупкинская санаторная школа-интернат»</t>
  </si>
  <si>
    <t>Государственное бюджетное общеобразовательное учреждение Республики Крым «Джанкойская санаторная школа-интернат»</t>
  </si>
  <si>
    <t>Государственное бюджетное общеобразовательное учреждение Республики Крым «Евпаторийская санаторная школа-интернат»</t>
  </si>
  <si>
    <t>Государственное бюджетное общеобразовательное учреждение Республики Крым  «Ливадийская санаторная школа-интернат»</t>
  </si>
  <si>
    <t>Государственное бюджетное общеобразовательное учреждение Республики Крым «Феодосийская санаторная школа-интернат»</t>
  </si>
  <si>
    <t>Государственное бюджетное общеобразовательное учреждение Республики Крым «Керченская специализированная школа-интернат с углубленным изучением отдельных предметов»</t>
  </si>
  <si>
    <t>Государственное бюджетное общеобразовательное учреждение Республики Крым «Керченский учебно-воспитательный комплекс-интернат-лицей искусств»</t>
  </si>
  <si>
    <t>Государственное бюджетное общеобразовательное учреждение Республики Крым «Крымская гимназия-интернат для одаренных детей»</t>
  </si>
  <si>
    <t>Государственное бюджетное общеобразовательное учреждение Республики Крым «Кадетская школа-интернат «Крымский кадетский корпус»»</t>
  </si>
  <si>
    <t>Государственное бюджетное общеобразовательное учреждение Республики Крым «Бахчисарайская специальная  школа-интернат»</t>
  </si>
  <si>
    <t>Государственное бюджетное общеобразовательное учреждение Республики Крым «Керченская специальная школа-интернат»</t>
  </si>
  <si>
    <t>Государственное бюджетное общеобразовательное учреждение Республики Крым «Лозовская специальная школа-интернат»</t>
  </si>
  <si>
    <t>Государственное бюджетное общеобразовательное учреждение Республики Крым «Симферопольская специальная школа-интернат №2»</t>
  </si>
  <si>
    <t>Государственное бюджетное общеобразовательное учреждение Республики Крым «Феодосийская специальная школа-интернат»</t>
  </si>
  <si>
    <t>Государственное бюджетное общеобразовательное учреждение Республики Крым «Чеботарская специальная  школа-интернат»</t>
  </si>
  <si>
    <t>Государственное бюджетное общеобразовательное учреждение Республики Крым «Симферопольская специальная школа-интернат №1»</t>
  </si>
  <si>
    <t>Государственное бюджетное профессиональное образовательное учреждение Республики Крым  «Керченский морской технический колледж»</t>
  </si>
  <si>
    <t>Государственное бюджетное профессиональное образовательное учреждение Республики Крым  «Феодосийский  техникум  строительства и курортного сервиса»</t>
  </si>
  <si>
    <t>Государственное бюджетное профессиональное образовательное учреждение Республики Крым  «Армянский колледж химической промышленности»</t>
  </si>
  <si>
    <t>Государственное бюджетное профессиональное образовательное учреждение Республики Крым  «Сакский  технологический техникум»</t>
  </si>
  <si>
    <t>Государственное бюджетное профессиональное образовательное учреждение Республики Крым  «Приморский промышленный техникум»</t>
  </si>
  <si>
    <t>Государственное бюджетное профессиональное образовательное учреждение Республики Крым  «Евпаторийский техникум  строительных технологий и сферы обслуживания»</t>
  </si>
  <si>
    <t>Государственное бюджетное профессиональное образовательное учреждение Республики Крым  «Ялтинский экономико-технологический колледж»</t>
  </si>
  <si>
    <t>Государственное бюджетное профессиональное образовательное учреждение Республики Крым  «Бахчисарайский  техникум  строительства и транспорта»</t>
  </si>
  <si>
    <t>Государственное бюджетное профессиональное образовательное учреждение Республики Крым 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</si>
  <si>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 «Керченский технологический техникум»</t>
  </si>
  <si>
    <t>Государственное бюджетное профессиональное образовательное учреждение Республики Крым  «Красногвардейский агропромышленный техникум»</t>
  </si>
  <si>
    <t>Государственное бюджетное профессиональное образовательное учреждение Республики Крым  «Белогорский  технологический  техникум»</t>
  </si>
  <si>
    <t>Государственное бюджетное профессиональное образовательное учреждение Республики Крым  «Чапаевский агротехнологический техникум»</t>
  </si>
  <si>
    <t>Государственное бюджетное профессиональное образовательное учреждение Республики Крым  «Джанкойский  дорожно-строительный техникум»</t>
  </si>
  <si>
    <t>Государственное бюджетное профессиональное образовательное учреждение Республики Крым  «Евпаторийский индустриальный техникум»</t>
  </si>
  <si>
    <t>Государственное бюджетное профессиональное образовательное учреждение Республики Крым  «Прудовский аграрный техникум»</t>
  </si>
  <si>
    <t>Государственное бюджетное профессиональное образовательное учреждение Республики Крым  «Симферопольский колледж радиоэлектроники»</t>
  </si>
  <si>
    <t>Государственное бюджетное профессиональное образовательное учреждение Республики Крым  «Феодосийский политехнический техникум»</t>
  </si>
  <si>
    <t>Государственное бюджетное профессиональное образовательное учреждение Республики Крым  «Крымский колледж общественного питания и торговли»</t>
  </si>
  <si>
    <t>Государственное бюджетное профессиональное образовательное учреждение Республики Крым  «Симферопольский автотранспортный техникум»</t>
  </si>
  <si>
    <t>Государственное бюджетное профессиональное образовательное учреждение Республики Крым  «Симферопольский политехнический колледж»</t>
  </si>
  <si>
    <t>Государственное бюджетное профессиональное образовательное учреждение Республики Крым  «Керченский политехнический колледж»</t>
  </si>
  <si>
    <t>Государственное бюджетное образовательное учреждение дополнительного профессионального образования Республики Крым "Крымский центр развития профессионального образования"</t>
  </si>
  <si>
    <t>Государственное бюджетное образовательное учреждение дополнительного профессионального образования Республики Крым "Крымский республиканский институт постдипломного педагогического образования"</t>
  </si>
  <si>
    <t xml:space="preserve">Государственное бюджетное образовательное учреждение  высшего образования Республики Крым «Крымский инженерно-педагогический университет»  </t>
  </si>
  <si>
    <t xml:space="preserve">Государственное бюджетное образовательное учреждение  высшего образования Республики Крым «Крымский инженерно-педагогический университет» </t>
  </si>
  <si>
    <t>Государственное бюджетное образовательное учреждение дополнительного образования Республики Крым «Дворец детского и юношеского творчества»</t>
  </si>
  <si>
    <t>Государственное бюджетное образовательное учреждение дополнительного образования Республики Крым «Эколого-биологический центр»</t>
  </si>
  <si>
    <t>Государственное бюджетное образовательное учреждение дополнительного образования Республики Крым «Центр детско-юношеского туризма и краеведения»</t>
  </si>
  <si>
    <t>Государственное бюджетное образовательное учреждение дополнительного образования Республики Крым «Малая академия наук «Искатель»</t>
  </si>
  <si>
    <t>Государственное бюджетное образовательное учреждение дополнительного образования Республики Крым «Школа искусств»</t>
  </si>
  <si>
    <t>Государственное бюджетное образовательное учреждение дополнительного образования Республики Крым «Международный центр театрального искусства «Золотой ключик»</t>
  </si>
  <si>
    <t>Государственное бюджетное образовательное учреждение дополнительного образования Республики Крым «Детский оздоровительный центр «Сокол»</t>
  </si>
  <si>
    <t>Государственное бюджетное образовательное учреждение дополнительного образования Республики Крым «Детский оздоровительный центр «Космос»</t>
  </si>
  <si>
    <t>Государственное бюджетное образовательное учреждение дополнительного образования Республики Крым «Детский оздоровительный центр «Черноморье»</t>
  </si>
  <si>
    <t>Государственное бюджетное учреждение дополнительного образования Республики Крым «Детский оздоровительный центр «Алые паруса»</t>
  </si>
  <si>
    <t>Государственное бюджетное учреждение дополнительного образования Республики Крым «Детский оздоровительный центр «Фортуна»</t>
  </si>
  <si>
    <t>Государственное бюджетное учреждение Республики Крым, осуществляющее обучение, "Крымский республиканский центр психолого-педагогического и медико-социального сопровождения"</t>
  </si>
  <si>
    <t xml:space="preserve">Государственное казенное учреждение Республики Крым "Центр оценки и мониторинга качества образования" </t>
  </si>
  <si>
    <t>Государственное казенное учреждение  Республики Крым "Информационно-методический, аналитический центр"</t>
  </si>
  <si>
    <t>Государственное казенное учреждение Республики Крым «Учреждение централизованного обслуживания Министерства образования, науки и молодежи Республики Крым»</t>
  </si>
  <si>
    <t>Государственное бюджетное учреждение Республики Крым для детей-сирот и детей оставшихся без попечения родителей, «Чернышевский детский дом»</t>
  </si>
  <si>
    <t>ГБУ РК "Армянский городской центр социальных служб для семьи, детей и молодежи"</t>
  </si>
  <si>
    <t>ГБУ РК "Алуштинский центр социальных служб для семьи, детей и молодежи"</t>
  </si>
  <si>
    <t>ГБУ РК "Бахчисарайский районный центр социальных служб для семьи, детей и молодежи"</t>
  </si>
  <si>
    <t>ГБУ РК "Белогорский районный центр социальных служб для семьи, детей и молодежи"</t>
  </si>
  <si>
    <t>ГБУ РК "Джанкойский городской центр социальных служб для семьи, детей и молодежи"</t>
  </si>
  <si>
    <t>ГБУ РК "Евпаторийский центр социальных служб для семьи, детей и молодежи"</t>
  </si>
  <si>
    <t>ГБУ РК "Красногвардейский районный центр социальных служб для семьи, детей и молодежи"</t>
  </si>
  <si>
    <t>ГБУ РК "Красноперекопский городской центр социальных служб для семьи, детей и молодежи"</t>
  </si>
  <si>
    <t>ГБУ РК "Керченский центр социальных служб для семьи, детей и молодежи"</t>
  </si>
  <si>
    <t>ГБУ РК "Кировский районный центр социальных служб для семьи, детей и молодежи"</t>
  </si>
  <si>
    <t>ГБУ РК "Центр социальных служб для семьи, детей и молодежи Красноперекопского района"</t>
  </si>
  <si>
    <t>ГБУ РК "Ленинский районный центр социальных служб для семьи, детей и молодежи"</t>
  </si>
  <si>
    <t>ГБУ РК "Нижнегорский районный центр социальных служб для семьи, детей и молодежи"</t>
  </si>
  <si>
    <t>ГБУ РК "Первомайский районный центр социальных служб для семьи, детей и молодежи"</t>
  </si>
  <si>
    <t>ГБУ РК "Раздольненский районный центр социальных служб для семьи, детей и молодежи"</t>
  </si>
  <si>
    <t>ГБУ РК "Сакский районный центр социальных служб для семьи, детей и молодежи"</t>
  </si>
  <si>
    <t>ГБУ РК "Сакский городской центр социальных служб для семьи, детей и молодежи"</t>
  </si>
  <si>
    <t>ГБУ РК "Симферопольский районный центр социальных служб для семьи, детей и молодежи"</t>
  </si>
  <si>
    <t>ГБУ РК "Судакский городской центр социальных служб для семьи, детей и молодежи"</t>
  </si>
  <si>
    <t>ГБУ РК "Симферопольский городской центр социальных служб для семьи, детей и молодежи"</t>
  </si>
  <si>
    <t>ГБУ РК "Советский районный центр социальных служб для семьи, детей и молодежи"</t>
  </si>
  <si>
    <t>ГБУ РК "Феодосийский центр социальных служб для семьи, детей и молодежи"</t>
  </si>
  <si>
    <t>ГБУ РК "Черноморский районный центр социальных служб для семьи, детей и молодежи"</t>
  </si>
  <si>
    <t>ГБУ РК "Ялтинский центр социальных служб для семьи, детей и молодежи"</t>
  </si>
  <si>
    <t>ГБУ РК "Центр социальной поддержки семей, детей и молодежи"</t>
  </si>
  <si>
    <t>ГБСУ РК "Ленинский межрегиональный социально-реабилитационный центр для несовершеннолетних"</t>
  </si>
  <si>
    <t>ГБСУ РК «Армянский межрегиональный социально-реабилитационный центр для несовершеннолетних»</t>
  </si>
  <si>
    <t>ГБСУ РК «Феодосийский межрегиональный социально-реабилитационный центр для несовершеннолетних»</t>
  </si>
  <si>
    <t>ГБСУ РК «Республиканский социально-реабилитационный центр для несовершеннолетних»</t>
  </si>
  <si>
    <t>ГБУ РК "Центр социально-психологической помощи и временного содержания для детей и молодежи"</t>
  </si>
  <si>
    <t>ГБУ РК "Центр помощи и временного содержания детей и молодежи № 1"</t>
  </si>
  <si>
    <t>ГБУ РК "Центр социальной адаптации"</t>
  </si>
  <si>
    <t>ГБУ РК "Центр реабилитации детей и молодежи"</t>
  </si>
  <si>
    <t>ИТОГО:</t>
  </si>
  <si>
    <t>Государственное бюджетное профессиональное образовательное учреждение Республики Крым  «Симферопольский колледж сферы обслуживания и дизайна»</t>
  </si>
  <si>
    <t>Государственное бюджетное профессиональное образовательное учреждение Республики Крым  «Симферопольский техникум железнодорожного транспорта и промышленности»</t>
  </si>
  <si>
    <t>Государственное бюджтеное образовательное учреждение дополнительного образования Республики Крым "Региональный центр по подготовке к военной службе и военно-патриотическому воспитанию"</t>
  </si>
  <si>
    <t xml:space="preserve">ГБУ РК "Джанкойский районный центр социальных служб для семьи, детей и молодежи" 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</si>
  <si>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</si>
  <si>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2110100590;Расходы на обеспечение деятельности (оказание услуг) государственных учреждений в рамках подпрограммы "Развитие дошкольного, общего и дополнительного образования детей" Государственной программы развития образования в Республике Крым на 2016–2025 годы, в т.ч.</t>
  </si>
  <si>
    <t>2110111500;Стипендии Совета министров Республики Крым действительным членам Малой академии наук школьников Крыма "Искатель", Крымской Малой академии искусств и народных ремесел</t>
  </si>
  <si>
    <t>2110121540;Расходы на мероприятия, направленные на реализацию образовательных программ дошкольного, общего, дополнительного образования детей и мероприятия по их развитию</t>
  </si>
  <si>
    <t>2110161380;Субсидии на финансовое обеспечение получения дошкольного, начального общего, основного общего и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</si>
  <si>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2110161530;Субсидии на 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</si>
  <si>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2110171320;Субвенции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</si>
  <si>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2110171330;Субвенции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</si>
  <si>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2110171520;Субсидии бюджетам муниципальных образований на обеспечение одноразовым бесплатным горячим питанием (завтрак) учащихся 1–4 классов муниципальных образовательных организаций</t>
  </si>
  <si>
    <t>211020059К;Субсидии бюджетным и автономным учреждениям на капитальный ремонт объектов государственной собственности Республики Крым, приобретение движимого имущества в государственную собственность Республики Крым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 развития образования в Республике Крым на 2016–2025 годы</t>
  </si>
  <si>
    <t>2110221420;Расходы, направленные на развитие инфраструктуры государственных образовательных организаций</t>
  </si>
  <si>
    <t>2110271490;Субсидии бюджетам муниципальных образований на расходы, направленные на монтаж автоматических систем пожарной сигнализации в муниципальных образовательных организациях</t>
  </si>
  <si>
    <t>2110271580;Субсидии бюджетам муниципальных образований на расходы, направленные на монтаж систем видеонаблюдения в муниципальных образовательных организациях</t>
  </si>
  <si>
    <t>2110272990;Субсидии бюджетам муниципальных образований Республики Крым на капитальный ремонт объектов муниципальной собственности, приобретение движимого имущества в муниципальную собственность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 развития образования в Республике Крым на 2016–2025 годы</t>
  </si>
  <si>
    <t>2110274990;Субсидии бюджетам муниципальных образований Республики Крым на софинансирование капитальных вложений в объекты муниципальной собственности, приобретение объектов недвижимого имущества в муниципальную собственность в рамках реализации основного мероприятия "Развитие инфраструктуры системы дошкольного, общего и дополнительного образования" подпрограммы "Развитие дошкольного, общего и дополнительного образования детей" Государственной программы  развития образования в Республике Крым на 2016–2025 годы</t>
  </si>
  <si>
    <t>21102R0970;Субсидии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</si>
  <si>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21102R0970;Субсидии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</si>
  <si>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21102R1883;Субсидия бюджетам муниципальных образований Республики Крым на реализацию мероприятий федеральной целевой программы "Социально-экономическое развитие Республики Крым и г. Севастополя до 2020 года" (в части капитальных расходов) в рамках Государственной программы развития образования в Республике Крым на 2016–2025 годы</t>
  </si>
  <si>
    <t>21102R1883;Субсидия бюджетам муниципальных образований Республики Крым на реализацию мероприятий федеральной целевой программы "Социально-экономическое развитие Республики Крым и г. Севастополя до 2020 года" (в части капитальных расходов) в рамках Государственной программы развития образования в Республике Крым на 2016–2025 годы (федеральный бюджет)</t>
  </si>
  <si>
    <t>2110321550;Расходы на организацию и проведение мероприятий по повышению квалификации и переподготовке педагогических работников организаций дошкольного, общего и дополнительного образования</t>
  </si>
  <si>
    <t>2110411710;Выплата ежегодной единоразовой материальной помощи педагогическим работникам из числа лиц, ушедших на заслуженный отдых, за значительный личный вклад в развитие образования Крыма</t>
  </si>
  <si>
    <t>2110411740;Выплата ежегодной единоразовой материальной помощи на оплату найма (аренды) жилья, проезда к месту работы педагогическим работникам со стажем педагогической работы до трех лет, работающим в образовательных организациях, расположенных в сельской местности</t>
  </si>
  <si>
    <t>2110421300;Расходы на предоставление компенсации  расходов на оплату жилых помещений, отопления и электроэнергии педагогическим работникам, проживающим в сельской местности и работающим в  государственных образовательных  организациях, расположенных в сельской местности, в рамках подпрограммы "Развитие дошкольного, общего и дополнительного образования детей" Государственной программы развития образования в Республике Крым на 2016–2025 годы</t>
  </si>
  <si>
    <t>2110471310;Субвенции бюджетам муниципальных образований 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местности, в рамках Государственной программы развития образования в Республике Крым на 2016–2025 годы</t>
  </si>
  <si>
    <t>2110511820;Выплата премий по итогам проведения региональных конкурсов</t>
  </si>
  <si>
    <t>2110521640;Расходы на проведение мероприятий в сфере образования в рамках Государственной программы развития образования в Республике Крым на 2016–2025 годы</t>
  </si>
  <si>
    <t>2110621850;Расходы на проведение обучающих семинаров, конференций, круглых столов для детей, медицинских работников, педагогов о повышении роли семьи, о пропаганде здорового и безопасного образа жизни</t>
  </si>
  <si>
    <t>2120100590;Расходы на обеспечение деятельности (оказание услуг) государственных учреждений в рамках подпрограммы "Развитие профессионального образования" Государственной программы  развития образования в Республике Крым на 2016–2025 годы, в т.ч.</t>
  </si>
  <si>
    <t xml:space="preserve">2120121350;Социальная поддержка и стимулирование студентов, обучающихся в государственных профессиональных образовательных организациях Республики Крым, в рамках Государственной программы  развития образования в Республике Крым на 2016–2025 годы, в т.ч.
</t>
  </si>
  <si>
    <t>2120211660;Денежное поощрение лучших мастеров производственного обучения, педагогических работников профессионального образования</t>
  </si>
  <si>
    <t>2120222130;Проведение конкурсов научных исследований по приоритетным направлениям развития Республики Крым</t>
  </si>
  <si>
    <t>2120321700;Расходы на мероприятия, направленные на создание условий для успешной социализации и эффективной самореализации обучающихся</t>
  </si>
  <si>
    <t>212040059К;Субсидии бюджетным и автономным учреждениям на капитальный ремонт объектов государственной собственности Республики Крым, приобретение движимого имущества в государственную собственность Республики Крым в рамках реализации основного мероприятия "Развитие инфраструктуры системы профессионального образования" подпрограммы "Развитие профессионального образования" Государственной программы  развития образования в Республике Крым на 2016–2025 годы</t>
  </si>
  <si>
    <t>2120421690;Расходы, направленные на развитие инфраструктуры системы профессионального образования, в рамках Государственной программы  развития образования в Республике Крым на 2016–2025 годы</t>
  </si>
  <si>
    <t>2120521300;Расходы на  предоставление компенсации  расходов на оплату жилых помещений, отопления и электроэнергии педагогическим работникам, проживающим в сельской местности и работающим в  государственных образовательных  организациях, расположенных в сельской местности, в рамках подпрограммы "Развитие профессионального образования" Государственной программы развития образования в Республике Крым на 2016–2025 годы</t>
  </si>
  <si>
    <t>2130121710;Проведение мероприятий, посвященных Дню защиты детей и Дню усыновления в Республике Крым</t>
  </si>
  <si>
    <t>2130171480;Субвенции бюджетам муниципальных образований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</si>
  <si>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2130200590;Расходы на обеспечение деятельности (оказание услуг) государственных учреждений в рамках подпрограммы "Государственная поддержка детей с ограниченными возможностями здоровья, детей–инвалидов, детей, нуждающихся в длительном лечении, детей и подростков с девиантным поведением, детей–сирот и детей, оставшихся без попечения родителей" Государственной программы развития образования в Республике Крым  на 2016–2025 годы, в т.ч.
</t>
  </si>
  <si>
    <t>213020Г590;Расходы на обеспечение деятельности (оказание услуг) государственных учреждений для детей, молодежи и подростков, в т.ч.</t>
  </si>
  <si>
    <t>2130222620;Расходы, направленные на развитие инфраструктуры детских домов, социальных центров (общежитий) для детей, молодежи и подростков</t>
  </si>
  <si>
    <t>2130252600;Субвенции бюджетам муниципальных образований на выплату единовременного пособия при всех формах устройства детей, лишенных родительского попечения, в семью</t>
  </si>
  <si>
    <t>213025940Ф;Расходы на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120–ФЗ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государств–участников Содружества Независимых Государств несовершеннолетних, самовольно ушедших из семей, организаций для детей–сирот и детей, оставшихся без попечения родителей, образовательных организаций и иных организаций" (Расходы на обеспечение деятельности органов государственной власти Республики Крым, осуществляющих переданные полномочия Российской Федерации)</t>
  </si>
  <si>
    <t>2130270820;Субвенции бюджетам муниципальных образований 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</si>
  <si>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21302R0820;Субвенции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</si>
  <si>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21302R0820;Субвенции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
</t>
  </si>
  <si>
    <t>2140100190;Расходы на обеспечение деятельности органов государственной власти Республики Крым в рамках подпрограммы "Обеспечение реализации государственной программы и прочие мероприятия" Государственной программы развития образования в Республике Крым на 2016–2025 годы</t>
  </si>
  <si>
    <t>214010019Д;Расходы на дополнительное финансовое обеспечение осуществления переданных органам государственной власти Республики Крым полномочий Российской Федерации в рамках подпрограммы "Обеспечение реализации государственной программы и прочие мероприятия" Государственной программы развития образования в Республике Крым на 2016–2025 годы</t>
  </si>
  <si>
    <t>2140100590;Расходы на обеспечение деятельности (оказание услуг) государственных учреждений в рамках подпрограммы "Обеспечение реализации государственной программы и прочие мероприятия" Государственной программы развития образования в Республике Крым на 2016–2025 годы, в т.ч.</t>
  </si>
  <si>
    <t>2140121470;Расходы на обеспечение многодетных семей удостоверениями</t>
  </si>
  <si>
    <t>2140121880;Расходы, направленные на развитие инфраструктуры государственных организаций, в рамках подпрограммы "Обеспечение реализации государственной программы и прочие мероприятия" Государственной программы развития образования в Республике Крым на 2016 – 2025 годы</t>
  </si>
  <si>
    <t>214015990Ф;Расходы на осуществление переданных органам государственной власти Республики Крым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 (расходы на обеспечение деятельности органов государственной власти Республики Крым, осуществляющих переданные полномочия Российской Федерации)</t>
  </si>
  <si>
    <t>2140171300;Расходы на предоставление субвенций бюджетам муниципальных образований 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</t>
  </si>
  <si>
    <t>2140171500;Расходы на предоставление субвенций бюджетам муниципальных образований на осуществление переданных органам местного самоуправления в Республике Крым отдельных государственных  полномочий Республики Крым по созданию и организации деятельности комиссий по делам несовершеннолетних и защите их прав</t>
  </si>
  <si>
    <t>2140221300;Расходы 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государственных образовательных организациях, расположенных в сельской местности, в рамках подпрограммы «Обеспечение реализации государственной программы и прочие мероприятия» Государственной программы развития образования в Республике Крым на 2016–2025 годы</t>
  </si>
  <si>
    <t>2150111750;Выплата студентам крымских вузов стипендии Совета министров Республики Крым за высокие достижения в обучении и научно-исследовательской деятельности</t>
  </si>
  <si>
    <t>2150111760;Грантовая поддержка молодежных проектов, содействие расширению рынка молодежных инноваций</t>
  </si>
  <si>
    <t>2150121730;Проведение  форумов, фестивалей, конкурсов, игр, участие во всероссийских мероприятиях с целью формирования социально активной, здоровой личности – патриота Крыма, гражданина России</t>
  </si>
  <si>
    <t>2150221760;Организация оздоровления и отдыха детей, требующих особого внимания и поддержки</t>
  </si>
  <si>
    <t>2500022249;Расходы на профессиональную переподготовку и повышение квалификации государственных гражданских служащих Республики Крым в рамках государственного заказа на дополнительное профессиональное образование государственных гражданских служащих Республики Крым</t>
  </si>
  <si>
    <t>27004R0270;Расходы на мероприятия Государственной программы Российской Федерации "Доступная среда" на 2011–2020 годы в рамках основного мероприятия "Создание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образования"</t>
  </si>
  <si>
    <t>2820121040;Расходы на проведение семинаров, совещаний с руководителями и специалистами муниципальных образований, государственных бюджетных учреждений по вопросам профилактики правонарушений среди несовершеннолетних</t>
  </si>
  <si>
    <t>2820221050;Расходы на издание и распространение справочно-информационных бюллетеней, буклетов, памяток по предупреждению детской безнадзорности и противоправного поведения несовершеннолетних</t>
  </si>
  <si>
    <t>2820321060;Расходы на проведение информационных кампаний по формированию здорового образа жизни и профилактике безнадзорности и правонарушений несовершеннолетних</t>
  </si>
  <si>
    <t>27004R0270;Расходы на мероприятия Государственной программы Российской Федерации "Доступная среда" на 2011–2020 годы в рамках основного мероприятия "Создание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образования" (федеральный бюджет)</t>
  </si>
  <si>
    <t>ГКУ РК «Крымский республиканский центр социальных служб для семьи, детей и молодежи»</t>
  </si>
  <si>
    <t>Информация о расходовании бюджетных средств Министерством образования, науки и молодежи Республики Крым по состоянию на 01.03.2018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</si>
</sst>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4" fillId="0" borderId="0"/>
    <xf numFmtId="0" fontId="5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2" borderId="0" xfId="1" applyFill="1" applyProtection="1">
      <protection hidden="1"/>
    </xf>
    <xf numFmtId="164" fontId="1" fillId="2" borderId="0" xfId="1" applyNumberFormat="1" applyFont="1" applyFill="1" applyAlignment="1" applyProtection="1">
      <protection hidden="1"/>
    </xf>
    <xf numFmtId="0" fontId="1" fillId="2" borderId="0" xfId="1" applyFill="1"/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0" fontId="10" fillId="2" borderId="1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12" fillId="2" borderId="0" xfId="1" applyNumberFormat="1" applyFont="1" applyFill="1" applyBorder="1" applyAlignment="1" applyProtection="1">
      <alignment horizontal="right" vertical="center" wrapText="1"/>
      <protection hidden="1"/>
    </xf>
    <xf numFmtId="165" fontId="14" fillId="2" borderId="1" xfId="1" applyNumberFormat="1" applyFont="1" applyFill="1" applyBorder="1" applyProtection="1">
      <protection hidden="1"/>
    </xf>
    <xf numFmtId="0" fontId="10" fillId="3" borderId="1" xfId="1" applyNumberFormat="1" applyFont="1" applyFill="1" applyBorder="1" applyAlignment="1" applyProtection="1">
      <alignment horizontal="left" vertical="center" wrapText="1"/>
      <protection hidden="1"/>
    </xf>
    <xf numFmtId="4" fontId="1" fillId="2" borderId="0" xfId="1" applyNumberFormat="1" applyFill="1"/>
    <xf numFmtId="0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ill="1" applyBorder="1"/>
    <xf numFmtId="4" fontId="1" fillId="2" borderId="0" xfId="1" applyNumberFormat="1" applyFill="1" applyBorder="1"/>
    <xf numFmtId="164" fontId="1" fillId="2" borderId="0" xfId="1" applyNumberFormat="1" applyFill="1" applyBorder="1"/>
    <xf numFmtId="164" fontId="1" fillId="2" borderId="0" xfId="1" applyNumberFormat="1" applyFill="1"/>
    <xf numFmtId="4" fontId="1" fillId="2" borderId="0" xfId="1" applyNumberFormat="1" applyFill="1"/>
    <xf numFmtId="165" fontId="1" fillId="2" borderId="0" xfId="1" applyNumberFormat="1" applyFill="1"/>
    <xf numFmtId="164" fontId="10" fillId="3" borderId="1" xfId="1" applyNumberFormat="1" applyFont="1" applyFill="1" applyBorder="1" applyAlignment="1" applyProtection="1">
      <alignment horizontal="right" vertical="center"/>
      <protection hidden="1"/>
    </xf>
    <xf numFmtId="164" fontId="6" fillId="0" borderId="1" xfId="1" applyNumberFormat="1" applyFont="1" applyFill="1" applyBorder="1" applyAlignment="1" applyProtection="1">
      <alignment horizontal="right" vertical="center"/>
      <protection hidden="1"/>
    </xf>
    <xf numFmtId="164" fontId="10" fillId="0" borderId="1" xfId="1" applyNumberFormat="1" applyFont="1" applyFill="1" applyBorder="1" applyAlignment="1" applyProtection="1">
      <alignment horizontal="right" vertical="center"/>
      <protection hidden="1"/>
    </xf>
    <xf numFmtId="164" fontId="10" fillId="0" borderId="1" xfId="3" applyNumberFormat="1" applyFont="1" applyFill="1" applyBorder="1" applyAlignment="1" applyProtection="1">
      <alignment horizontal="right" vertical="center"/>
      <protection hidden="1"/>
    </xf>
    <xf numFmtId="165" fontId="10" fillId="3" borderId="1" xfId="1" applyNumberFormat="1" applyFont="1" applyFill="1" applyBorder="1" applyAlignment="1" applyProtection="1">
      <alignment horizontal="right" vertical="center"/>
      <protection hidden="1"/>
    </xf>
    <xf numFmtId="164" fontId="10" fillId="2" borderId="1" xfId="1" applyNumberFormat="1" applyFont="1" applyFill="1" applyBorder="1" applyAlignment="1" applyProtection="1">
      <alignment horizontal="right" vertical="center"/>
      <protection hidden="1"/>
    </xf>
    <xf numFmtId="0" fontId="10" fillId="3" borderId="1" xfId="1" applyNumberFormat="1" applyFont="1" applyFill="1" applyBorder="1" applyAlignment="1" applyProtection="1">
      <alignment horizontal="left" wrapText="1"/>
      <protection hidden="1"/>
    </xf>
    <xf numFmtId="0" fontId="10" fillId="3" borderId="1" xfId="1" applyNumberFormat="1" applyFont="1" applyFill="1" applyBorder="1" applyAlignment="1" applyProtection="1">
      <alignment horizontal="left" vertical="top" wrapText="1"/>
      <protection hidden="1"/>
    </xf>
    <xf numFmtId="164" fontId="19" fillId="0" borderId="0" xfId="15" applyNumberFormat="1" applyFont="1" applyFill="1" applyBorder="1" applyAlignment="1" applyProtection="1">
      <alignment horizontal="right" vertical="center"/>
      <protection hidden="1"/>
    </xf>
    <xf numFmtId="4" fontId="1" fillId="2" borderId="0" xfId="1" applyNumberFormat="1" applyFill="1" applyAlignment="1">
      <alignment vertical="center"/>
    </xf>
    <xf numFmtId="4" fontId="1" fillId="0" borderId="0" xfId="1" applyNumberFormat="1" applyFill="1" applyAlignment="1">
      <alignment vertical="center"/>
    </xf>
    <xf numFmtId="4" fontId="1" fillId="2" borderId="0" xfId="1" applyNumberFormat="1" applyFill="1" applyBorder="1" applyAlignment="1">
      <alignment vertical="center"/>
    </xf>
    <xf numFmtId="165" fontId="1" fillId="2" borderId="0" xfId="1" applyNumberFormat="1" applyFill="1" applyAlignment="1">
      <alignment horizontal="center" vertical="center"/>
    </xf>
    <xf numFmtId="165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65" fontId="1" fillId="2" borderId="0" xfId="1" applyNumberFormat="1" applyFill="1" applyBorder="1"/>
    <xf numFmtId="0" fontId="13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2" borderId="1" xfId="1" applyNumberFormat="1" applyFont="1" applyFill="1" applyBorder="1" applyAlignment="1" applyProtection="1">
      <alignment horizontal="left" vertical="top" wrapText="1"/>
      <protection hidden="1"/>
    </xf>
    <xf numFmtId="0" fontId="6" fillId="2" borderId="1" xfId="1" applyNumberFormat="1" applyFont="1" applyFill="1" applyBorder="1" applyAlignment="1" applyProtection="1">
      <alignment horizontal="left" vertical="top" wrapText="1"/>
      <protection hidden="1"/>
    </xf>
    <xf numFmtId="4" fontId="6" fillId="0" borderId="1" xfId="10" applyNumberFormat="1" applyFont="1" applyFill="1" applyBorder="1" applyAlignment="1">
      <alignment horizontal="right" vertical="center"/>
    </xf>
    <xf numFmtId="4" fontId="6" fillId="0" borderId="1" xfId="10" applyNumberFormat="1" applyFont="1" applyFill="1" applyBorder="1" applyAlignment="1">
      <alignment horizontal="right" vertical="top"/>
    </xf>
    <xf numFmtId="164" fontId="6" fillId="0" borderId="0" xfId="15" applyNumberFormat="1" applyFont="1" applyFill="1" applyBorder="1" applyAlignment="1" applyProtection="1">
      <alignment horizontal="right" vertical="center"/>
      <protection hidden="1"/>
    </xf>
    <xf numFmtId="4" fontId="6" fillId="2" borderId="0" xfId="1" applyNumberFormat="1" applyFont="1" applyFill="1" applyAlignment="1">
      <alignment vertical="center"/>
    </xf>
    <xf numFmtId="4" fontId="20" fillId="2" borderId="0" xfId="1" applyNumberFormat="1" applyFont="1" applyFill="1" applyAlignment="1">
      <alignment horizontal="center" vertical="center"/>
    </xf>
    <xf numFmtId="164" fontId="1" fillId="2" borderId="0" xfId="1" applyNumberFormat="1" applyFill="1" applyAlignment="1">
      <alignment horizontal="center" vertical="center"/>
    </xf>
    <xf numFmtId="0" fontId="11" fillId="2" borderId="0" xfId="1" applyNumberFormat="1" applyFont="1" applyFill="1" applyAlignment="1" applyProtection="1">
      <alignment horizont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3" fontId="21" fillId="0" borderId="1" xfId="0" applyNumberFormat="1" applyFont="1" applyFill="1" applyBorder="1"/>
  </cellXfs>
  <cellStyles count="18">
    <cellStyle name="Excel Built-in Normal 3" xfId="4"/>
    <cellStyle name="Обычный" xfId="0" builtinId="0"/>
    <cellStyle name="Обычный 2" xfId="1"/>
    <cellStyle name="Обычный 2 2" xfId="2"/>
    <cellStyle name="Обычный 2 2 2" xfId="12"/>
    <cellStyle name="Обычный 2 3" xfId="3"/>
    <cellStyle name="Обычный 2 3 2" xfId="13"/>
    <cellStyle name="Обычный 2 4" xfId="7"/>
    <cellStyle name="Обычный 2 5" xfId="9"/>
    <cellStyle name="Обычный 2 5 2" xfId="14"/>
    <cellStyle name="Обычный 2 6" xfId="11"/>
    <cellStyle name="Обычный 2 6 2" xfId="15"/>
    <cellStyle name="Обычный 2 6 2 2" xfId="17"/>
    <cellStyle name="Обычный 2 6 3" xfId="16"/>
    <cellStyle name="Обычный 3 2" xfId="5"/>
    <cellStyle name="Обычный 4" xfId="8"/>
    <cellStyle name="Обычный_Свод на 01.12.16" xfId="10"/>
    <cellStyle name="Стиль 1" xfId="6"/>
  </cellStyles>
  <dxfs count="0"/>
  <tableStyles count="0" defaultTableStyle="TableStyleMedium2" defaultPivotStyle="PivotStyleLight16"/>
  <colors>
    <mruColors>
      <color rgb="FFCCECFF"/>
      <color rgb="FFFFCCFF"/>
      <color rgb="FFFFFFCC"/>
      <color rgb="FF99FFCC"/>
      <color rgb="FF33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showGridLines="0" tabSelected="1" zoomScale="85" zoomScaleNormal="85" zoomScaleSheetLayoutView="110" workbookViewId="0">
      <selection activeCell="F197" sqref="F197"/>
    </sheetView>
  </sheetViews>
  <sheetFormatPr defaultColWidth="9.140625" defaultRowHeight="12.75" x14ac:dyDescent="0.2"/>
  <cols>
    <col min="1" max="1" width="2" style="3" customWidth="1"/>
    <col min="2" max="2" width="73.85546875" style="3" customWidth="1"/>
    <col min="3" max="3" width="18.140625" style="3" bestFit="1" customWidth="1"/>
    <col min="4" max="4" width="18.42578125" style="3" customWidth="1"/>
    <col min="5" max="6" width="16.42578125" style="3" bestFit="1" customWidth="1"/>
    <col min="7" max="7" width="15.42578125" style="3" bestFit="1" customWidth="1"/>
    <col min="8" max="8" width="9.85546875" style="3" bestFit="1" customWidth="1"/>
    <col min="9" max="211" width="9.140625" style="3" customWidth="1"/>
    <col min="212" max="16384" width="9.140625" style="3"/>
  </cols>
  <sheetData>
    <row r="1" spans="1:7" ht="12.75" customHeight="1" x14ac:dyDescent="0.2">
      <c r="A1" s="6"/>
      <c r="B1" s="1"/>
      <c r="C1" s="1"/>
      <c r="D1" s="1"/>
    </row>
    <row r="2" spans="1:7" ht="18" customHeight="1" x14ac:dyDescent="0.2">
      <c r="A2" s="1"/>
      <c r="B2" s="1"/>
      <c r="C2" s="2"/>
      <c r="D2" s="2"/>
    </row>
    <row r="3" spans="1:7" ht="24.75" customHeight="1" x14ac:dyDescent="0.2">
      <c r="A3" s="47" t="s">
        <v>165</v>
      </c>
      <c r="B3" s="47"/>
      <c r="C3" s="47"/>
      <c r="D3" s="47"/>
    </row>
    <row r="4" spans="1:7" ht="12.75" customHeight="1" x14ac:dyDescent="0.2">
      <c r="A4" s="47"/>
      <c r="B4" s="47"/>
      <c r="C4" s="47"/>
      <c r="D4" s="47"/>
    </row>
    <row r="5" spans="1:7" ht="3" customHeight="1" x14ac:dyDescent="0.2">
      <c r="A5" s="47"/>
      <c r="B5" s="47"/>
      <c r="C5" s="47"/>
      <c r="D5" s="47"/>
    </row>
    <row r="6" spans="1:7" ht="11.25" customHeight="1" thickBot="1" x14ac:dyDescent="0.25">
      <c r="A6" s="1"/>
      <c r="B6" s="1"/>
      <c r="C6" s="1"/>
      <c r="D6" s="1"/>
    </row>
    <row r="7" spans="1:7" ht="11.25" customHeight="1" x14ac:dyDescent="0.2">
      <c r="A7" s="1"/>
      <c r="B7" s="48" t="s">
        <v>1</v>
      </c>
      <c r="C7" s="50" t="s">
        <v>2</v>
      </c>
      <c r="D7" s="52" t="s">
        <v>3</v>
      </c>
    </row>
    <row r="8" spans="1:7" ht="42" customHeight="1" x14ac:dyDescent="0.2">
      <c r="A8" s="7"/>
      <c r="B8" s="49"/>
      <c r="C8" s="51"/>
      <c r="D8" s="53"/>
    </row>
    <row r="9" spans="1:7" ht="60.75" customHeight="1" x14ac:dyDescent="0.2">
      <c r="A9" s="4"/>
      <c r="B9" s="11" t="s">
        <v>101</v>
      </c>
      <c r="C9" s="22">
        <f>SUM(C10:C37)</f>
        <v>1394002487</v>
      </c>
      <c r="D9" s="22">
        <f>SUM(D10:D37)</f>
        <v>215387153.03</v>
      </c>
      <c r="E9" s="43"/>
      <c r="F9" s="44"/>
      <c r="G9" s="20"/>
    </row>
    <row r="10" spans="1:7" ht="25.5" x14ac:dyDescent="0.2">
      <c r="A10" s="36"/>
      <c r="B10" s="15" t="s">
        <v>4</v>
      </c>
      <c r="C10" s="23">
        <v>72618394</v>
      </c>
      <c r="D10" s="23">
        <v>11331875</v>
      </c>
      <c r="E10" s="16"/>
      <c r="F10" s="35"/>
      <c r="G10" s="19"/>
    </row>
    <row r="11" spans="1:7" ht="25.5" x14ac:dyDescent="0.2">
      <c r="A11" s="36"/>
      <c r="B11" s="15" t="s">
        <v>5</v>
      </c>
      <c r="C11" s="23">
        <v>52133574</v>
      </c>
      <c r="D11" s="23">
        <v>8159875</v>
      </c>
      <c r="E11" s="16"/>
      <c r="G11" s="19"/>
    </row>
    <row r="12" spans="1:7" ht="25.5" x14ac:dyDescent="0.2">
      <c r="A12" s="36"/>
      <c r="B12" s="15" t="s">
        <v>6</v>
      </c>
      <c r="C12" s="23">
        <v>51511111</v>
      </c>
      <c r="D12" s="23">
        <v>8517623</v>
      </c>
      <c r="G12" s="19"/>
    </row>
    <row r="13" spans="1:7" ht="25.5" x14ac:dyDescent="0.2">
      <c r="A13" s="36"/>
      <c r="B13" s="15" t="s">
        <v>7</v>
      </c>
      <c r="C13" s="23">
        <v>62995720</v>
      </c>
      <c r="D13" s="23">
        <v>9340875</v>
      </c>
      <c r="G13" s="19"/>
    </row>
    <row r="14" spans="1:7" ht="25.5" x14ac:dyDescent="0.2">
      <c r="A14" s="36"/>
      <c r="B14" s="15" t="s">
        <v>8</v>
      </c>
      <c r="C14" s="23">
        <v>57513036</v>
      </c>
      <c r="D14" s="23">
        <v>8991875</v>
      </c>
      <c r="G14" s="19"/>
    </row>
    <row r="15" spans="1:7" ht="38.25" x14ac:dyDescent="0.2">
      <c r="A15" s="36"/>
      <c r="B15" s="15" t="s">
        <v>9</v>
      </c>
      <c r="C15" s="23">
        <v>66729993</v>
      </c>
      <c r="D15" s="23">
        <v>10419875</v>
      </c>
      <c r="G15" s="19"/>
    </row>
    <row r="16" spans="1:7" ht="25.5" x14ac:dyDescent="0.2">
      <c r="A16" s="36"/>
      <c r="B16" s="15" t="s">
        <v>10</v>
      </c>
      <c r="C16" s="23">
        <v>121601695</v>
      </c>
      <c r="D16" s="23">
        <v>18966875</v>
      </c>
      <c r="G16" s="19"/>
    </row>
    <row r="17" spans="1:7" ht="25.5" x14ac:dyDescent="0.2">
      <c r="A17" s="36"/>
      <c r="B17" s="15" t="s">
        <v>11</v>
      </c>
      <c r="C17" s="23">
        <v>100310069</v>
      </c>
      <c r="D17" s="23">
        <v>15612875</v>
      </c>
      <c r="G17" s="19"/>
    </row>
    <row r="18" spans="1:7" ht="25.5" x14ac:dyDescent="0.2">
      <c r="A18" s="36"/>
      <c r="B18" s="15" t="s">
        <v>12</v>
      </c>
      <c r="C18" s="23">
        <v>37078312</v>
      </c>
      <c r="D18" s="23">
        <v>5829875</v>
      </c>
      <c r="G18" s="19"/>
    </row>
    <row r="19" spans="1:7" ht="25.5" x14ac:dyDescent="0.2">
      <c r="A19" s="36"/>
      <c r="B19" s="15" t="s">
        <v>13</v>
      </c>
      <c r="C19" s="23">
        <v>50827745</v>
      </c>
      <c r="D19" s="23">
        <v>7661360</v>
      </c>
      <c r="G19" s="19"/>
    </row>
    <row r="20" spans="1:7" ht="25.5" x14ac:dyDescent="0.2">
      <c r="A20" s="36"/>
      <c r="B20" s="15" t="s">
        <v>14</v>
      </c>
      <c r="C20" s="23">
        <v>46594229</v>
      </c>
      <c r="D20" s="23">
        <v>7302875</v>
      </c>
      <c r="G20" s="19"/>
    </row>
    <row r="21" spans="1:7" ht="25.5" x14ac:dyDescent="0.2">
      <c r="A21" s="36"/>
      <c r="B21" s="15" t="s">
        <v>15</v>
      </c>
      <c r="C21" s="23">
        <v>80470235</v>
      </c>
      <c r="D21" s="23">
        <v>12545875</v>
      </c>
      <c r="G21" s="19"/>
    </row>
    <row r="22" spans="1:7" ht="25.5" x14ac:dyDescent="0.2">
      <c r="A22" s="36"/>
      <c r="B22" s="15" t="s">
        <v>16</v>
      </c>
      <c r="C22" s="23">
        <v>71018453</v>
      </c>
      <c r="D22" s="23">
        <v>11081875</v>
      </c>
      <c r="G22" s="19"/>
    </row>
    <row r="23" spans="1:7" ht="25.5" x14ac:dyDescent="0.2">
      <c r="A23" s="36"/>
      <c r="B23" s="15" t="s">
        <v>17</v>
      </c>
      <c r="C23" s="23">
        <v>43322233</v>
      </c>
      <c r="D23" s="23">
        <v>6796875</v>
      </c>
      <c r="G23" s="19"/>
    </row>
    <row r="24" spans="1:7" ht="25.5" x14ac:dyDescent="0.2">
      <c r="A24" s="36"/>
      <c r="B24" s="15" t="s">
        <v>18</v>
      </c>
      <c r="C24" s="23">
        <v>51917838</v>
      </c>
      <c r="D24" s="23">
        <v>8126875</v>
      </c>
      <c r="G24" s="19"/>
    </row>
    <row r="25" spans="1:7" ht="25.5" x14ac:dyDescent="0.2">
      <c r="A25" s="36"/>
      <c r="B25" s="15" t="s">
        <v>19</v>
      </c>
      <c r="C25" s="23">
        <v>64180147</v>
      </c>
      <c r="D25" s="23">
        <v>9342810</v>
      </c>
      <c r="G25" s="19"/>
    </row>
    <row r="26" spans="1:7" ht="25.5" x14ac:dyDescent="0.2">
      <c r="A26" s="36"/>
      <c r="B26" s="15" t="s">
        <v>46</v>
      </c>
      <c r="C26" s="23">
        <v>74904438</v>
      </c>
      <c r="D26" s="23">
        <v>13702000</v>
      </c>
      <c r="G26" s="19"/>
    </row>
    <row r="27" spans="1:7" ht="25.5" x14ac:dyDescent="0.2">
      <c r="A27" s="36"/>
      <c r="B27" s="15" t="s">
        <v>47</v>
      </c>
      <c r="C27" s="23">
        <v>18263593</v>
      </c>
      <c r="D27" s="23">
        <v>3210050</v>
      </c>
      <c r="G27" s="19"/>
    </row>
    <row r="28" spans="1:7" ht="25.5" x14ac:dyDescent="0.2">
      <c r="A28" s="36"/>
      <c r="B28" s="15" t="s">
        <v>48</v>
      </c>
      <c r="C28" s="23">
        <v>32206745</v>
      </c>
      <c r="D28" s="23">
        <v>4683267</v>
      </c>
      <c r="G28" s="19"/>
    </row>
    <row r="29" spans="1:7" ht="25.5" x14ac:dyDescent="0.2">
      <c r="A29" s="36"/>
      <c r="B29" s="15" t="s">
        <v>49</v>
      </c>
      <c r="C29" s="23">
        <v>44588884</v>
      </c>
      <c r="D29" s="23">
        <v>6627372.9800000004</v>
      </c>
      <c r="G29" s="19"/>
    </row>
    <row r="30" spans="1:7" ht="25.5" x14ac:dyDescent="0.2">
      <c r="A30" s="36"/>
      <c r="B30" s="15" t="s">
        <v>50</v>
      </c>
      <c r="C30" s="23">
        <v>6028635</v>
      </c>
      <c r="D30" s="23">
        <v>983240</v>
      </c>
      <c r="G30" s="19"/>
    </row>
    <row r="31" spans="1:7" ht="38.25" x14ac:dyDescent="0.2">
      <c r="A31" s="36"/>
      <c r="B31" s="15" t="s">
        <v>51</v>
      </c>
      <c r="C31" s="23">
        <v>43152836</v>
      </c>
      <c r="D31" s="23">
        <v>6900326</v>
      </c>
      <c r="G31" s="19"/>
    </row>
    <row r="32" spans="1:7" ht="25.5" x14ac:dyDescent="0.2">
      <c r="A32" s="36"/>
      <c r="B32" s="15" t="s">
        <v>52</v>
      </c>
      <c r="C32" s="23">
        <v>24920382</v>
      </c>
      <c r="D32" s="23">
        <v>2413729.0499999998</v>
      </c>
      <c r="G32" s="19"/>
    </row>
    <row r="33" spans="1:7" ht="25.5" x14ac:dyDescent="0.2">
      <c r="A33" s="36"/>
      <c r="B33" s="15" t="s">
        <v>53</v>
      </c>
      <c r="C33" s="23">
        <v>1450000</v>
      </c>
      <c r="D33" s="23">
        <v>224950</v>
      </c>
      <c r="G33" s="19"/>
    </row>
    <row r="34" spans="1:7" ht="25.5" x14ac:dyDescent="0.2">
      <c r="A34" s="36"/>
      <c r="B34" s="15" t="s">
        <v>54</v>
      </c>
      <c r="C34" s="23">
        <v>3929400</v>
      </c>
      <c r="D34" s="23">
        <v>535395</v>
      </c>
      <c r="G34" s="19"/>
    </row>
    <row r="35" spans="1:7" ht="38.25" x14ac:dyDescent="0.2">
      <c r="A35" s="36"/>
      <c r="B35" s="15" t="s">
        <v>98</v>
      </c>
      <c r="C35" s="23">
        <v>42830000</v>
      </c>
      <c r="D35" s="23">
        <v>6845540</v>
      </c>
      <c r="G35" s="19"/>
    </row>
    <row r="36" spans="1:7" ht="36" customHeight="1" x14ac:dyDescent="0.2">
      <c r="A36" s="36"/>
      <c r="B36" s="15" t="s">
        <v>55</v>
      </c>
      <c r="C36" s="23">
        <v>36018470</v>
      </c>
      <c r="D36" s="23">
        <v>5045145</v>
      </c>
      <c r="G36" s="19"/>
    </row>
    <row r="37" spans="1:7" ht="30.75" customHeight="1" x14ac:dyDescent="0.2">
      <c r="A37" s="36"/>
      <c r="B37" s="15" t="s">
        <v>56</v>
      </c>
      <c r="C37" s="23">
        <v>34886320</v>
      </c>
      <c r="D37" s="23">
        <v>4185970</v>
      </c>
      <c r="G37" s="19"/>
    </row>
    <row r="38" spans="1:7" ht="42.75" customHeight="1" x14ac:dyDescent="0.2">
      <c r="A38" s="4"/>
      <c r="B38" s="13" t="s">
        <v>102</v>
      </c>
      <c r="C38" s="24">
        <v>2776800</v>
      </c>
      <c r="D38" s="24">
        <v>462800</v>
      </c>
    </row>
    <row r="39" spans="1:7" ht="39.75" customHeight="1" x14ac:dyDescent="0.2">
      <c r="A39" s="4"/>
      <c r="B39" s="13" t="s">
        <v>103</v>
      </c>
      <c r="C39" s="24">
        <v>22350000</v>
      </c>
      <c r="D39" s="25">
        <v>0</v>
      </c>
    </row>
    <row r="40" spans="1:7" ht="69" customHeight="1" x14ac:dyDescent="0.2">
      <c r="A40" s="4"/>
      <c r="B40" s="13" t="s">
        <v>104</v>
      </c>
      <c r="C40" s="24">
        <v>59410000</v>
      </c>
      <c r="D40" s="24">
        <v>12912450</v>
      </c>
    </row>
    <row r="41" spans="1:7" ht="56.25" customHeight="1" x14ac:dyDescent="0.2">
      <c r="A41" s="4"/>
      <c r="B41" s="13" t="s">
        <v>105</v>
      </c>
      <c r="C41" s="24">
        <v>21900000</v>
      </c>
      <c r="D41" s="24">
        <v>4960512.5</v>
      </c>
    </row>
    <row r="42" spans="1:7" ht="55.5" customHeight="1" x14ac:dyDescent="0.2">
      <c r="A42" s="4"/>
      <c r="B42" s="13" t="s">
        <v>106</v>
      </c>
      <c r="C42" s="24">
        <v>4613489000</v>
      </c>
      <c r="D42" s="24">
        <v>705842852</v>
      </c>
    </row>
    <row r="43" spans="1:7" ht="82.5" customHeight="1" x14ac:dyDescent="0.2">
      <c r="A43" s="4"/>
      <c r="B43" s="13" t="s">
        <v>107</v>
      </c>
      <c r="C43" s="24">
        <v>10803300000</v>
      </c>
      <c r="D43" s="24">
        <v>1715293240</v>
      </c>
    </row>
    <row r="44" spans="1:7" ht="43.5" customHeight="1" x14ac:dyDescent="0.2">
      <c r="A44" s="4"/>
      <c r="B44" s="13" t="s">
        <v>108</v>
      </c>
      <c r="C44" s="24">
        <v>456762000</v>
      </c>
      <c r="D44" s="24">
        <v>74404418</v>
      </c>
    </row>
    <row r="45" spans="1:7" ht="103.5" customHeight="1" x14ac:dyDescent="0.2">
      <c r="A45" s="4"/>
      <c r="B45" s="13" t="s">
        <v>109</v>
      </c>
      <c r="C45" s="24">
        <v>27006955</v>
      </c>
      <c r="D45" s="24">
        <v>0</v>
      </c>
    </row>
    <row r="46" spans="1:7" ht="30.75" customHeight="1" x14ac:dyDescent="0.2">
      <c r="A46" s="4"/>
      <c r="B46" s="13" t="s">
        <v>110</v>
      </c>
      <c r="C46" s="24">
        <v>74971000</v>
      </c>
      <c r="D46" s="24">
        <v>0</v>
      </c>
    </row>
    <row r="47" spans="1:7" ht="38.25" x14ac:dyDescent="0.2">
      <c r="A47" s="4"/>
      <c r="B47" s="13" t="s">
        <v>111</v>
      </c>
      <c r="C47" s="27">
        <v>273650730</v>
      </c>
      <c r="D47" s="27">
        <v>0</v>
      </c>
    </row>
    <row r="48" spans="1:7" ht="38.25" x14ac:dyDescent="0.2">
      <c r="A48" s="4"/>
      <c r="B48" s="13" t="s">
        <v>112</v>
      </c>
      <c r="C48" s="27">
        <v>17509849</v>
      </c>
      <c r="D48" s="27">
        <v>0</v>
      </c>
    </row>
    <row r="49" spans="1:8" ht="110.25" customHeight="1" x14ac:dyDescent="0.2">
      <c r="A49" s="4"/>
      <c r="B49" s="13" t="s">
        <v>113</v>
      </c>
      <c r="C49" s="24">
        <v>1160515556</v>
      </c>
      <c r="D49" s="24">
        <v>0</v>
      </c>
    </row>
    <row r="50" spans="1:8" ht="111" customHeight="1" x14ac:dyDescent="0.2">
      <c r="A50" s="4"/>
      <c r="B50" s="13" t="s">
        <v>114</v>
      </c>
      <c r="C50" s="24">
        <v>3032353833</v>
      </c>
      <c r="D50" s="24">
        <v>0</v>
      </c>
    </row>
    <row r="51" spans="1:8" ht="48" customHeight="1" x14ac:dyDescent="0.2">
      <c r="A51" s="4"/>
      <c r="B51" s="13" t="s">
        <v>115</v>
      </c>
      <c r="C51" s="24">
        <v>2958600</v>
      </c>
      <c r="D51" s="24">
        <v>0</v>
      </c>
    </row>
    <row r="52" spans="1:8" ht="45" customHeight="1" x14ac:dyDescent="0.2">
      <c r="A52" s="4"/>
      <c r="B52" s="13" t="s">
        <v>116</v>
      </c>
      <c r="C52" s="24">
        <v>56211800</v>
      </c>
      <c r="D52" s="24">
        <v>0</v>
      </c>
    </row>
    <row r="53" spans="1:8" ht="69" customHeight="1" x14ac:dyDescent="0.2">
      <c r="A53" s="4"/>
      <c r="B53" s="13" t="s">
        <v>117</v>
      </c>
      <c r="C53" s="24">
        <v>62147900</v>
      </c>
      <c r="D53" s="24">
        <v>0</v>
      </c>
    </row>
    <row r="54" spans="1:8" ht="81.75" customHeight="1" x14ac:dyDescent="0.2">
      <c r="A54" s="4"/>
      <c r="B54" s="13" t="s">
        <v>118</v>
      </c>
      <c r="C54" s="24">
        <v>1180810100</v>
      </c>
      <c r="D54" s="24">
        <v>0</v>
      </c>
    </row>
    <row r="55" spans="1:8" ht="43.5" customHeight="1" x14ac:dyDescent="0.2">
      <c r="A55" s="4"/>
      <c r="B55" s="13" t="s">
        <v>119</v>
      </c>
      <c r="C55" s="24">
        <v>500000</v>
      </c>
      <c r="D55" s="24">
        <v>180000</v>
      </c>
    </row>
    <row r="56" spans="1:8" ht="45.75" customHeight="1" x14ac:dyDescent="0.2">
      <c r="A56" s="4"/>
      <c r="B56" s="13" t="s">
        <v>120</v>
      </c>
      <c r="C56" s="24">
        <v>3000000</v>
      </c>
      <c r="D56" s="24">
        <v>0</v>
      </c>
    </row>
    <row r="57" spans="1:8" ht="51" x14ac:dyDescent="0.2">
      <c r="A57" s="4"/>
      <c r="B57" s="5" t="s">
        <v>121</v>
      </c>
      <c r="C57" s="24">
        <v>2000000</v>
      </c>
      <c r="D57" s="24">
        <v>0</v>
      </c>
    </row>
    <row r="58" spans="1:8" ht="93" customHeight="1" x14ac:dyDescent="0.2">
      <c r="A58" s="4"/>
      <c r="B58" s="5" t="s">
        <v>122</v>
      </c>
      <c r="C58" s="24">
        <v>1602000</v>
      </c>
      <c r="D58" s="24">
        <v>169500</v>
      </c>
    </row>
    <row r="59" spans="1:8" ht="89.25" customHeight="1" x14ac:dyDescent="0.2">
      <c r="A59" s="4"/>
      <c r="B59" s="13" t="s">
        <v>123</v>
      </c>
      <c r="C59" s="24">
        <v>115254000</v>
      </c>
      <c r="D59" s="24">
        <v>19095000</v>
      </c>
    </row>
    <row r="60" spans="1:8" ht="14.25" customHeight="1" x14ac:dyDescent="0.2">
      <c r="A60" s="4"/>
      <c r="B60" s="13" t="s">
        <v>124</v>
      </c>
      <c r="C60" s="24">
        <v>2720000</v>
      </c>
      <c r="D60" s="24">
        <v>0</v>
      </c>
    </row>
    <row r="61" spans="1:8" ht="42" customHeight="1" x14ac:dyDescent="0.2">
      <c r="A61" s="4"/>
      <c r="B61" s="13" t="s">
        <v>125</v>
      </c>
      <c r="C61" s="24">
        <v>17300000</v>
      </c>
      <c r="D61" s="24">
        <v>575000</v>
      </c>
    </row>
    <row r="62" spans="1:8" ht="44.25" customHeight="1" x14ac:dyDescent="0.2">
      <c r="A62" s="4"/>
      <c r="B62" s="13" t="s">
        <v>126</v>
      </c>
      <c r="C62" s="24">
        <v>200000</v>
      </c>
      <c r="D62" s="24">
        <v>0</v>
      </c>
    </row>
    <row r="63" spans="1:8" ht="54.75" customHeight="1" x14ac:dyDescent="0.2">
      <c r="A63" s="4"/>
      <c r="B63" s="11" t="s">
        <v>127</v>
      </c>
      <c r="C63" s="26">
        <f>SUM(C64:C92)</f>
        <v>1952590008.0039999</v>
      </c>
      <c r="D63" s="26">
        <f>SUM(D64:D92)</f>
        <v>302141112</v>
      </c>
      <c r="E63" s="32"/>
      <c r="F63" s="32"/>
      <c r="G63" s="46"/>
      <c r="H63" s="45"/>
    </row>
    <row r="64" spans="1:8" ht="38.25" x14ac:dyDescent="0.2">
      <c r="A64" s="8"/>
      <c r="B64" s="15" t="s">
        <v>97</v>
      </c>
      <c r="C64" s="41">
        <v>66710482</v>
      </c>
      <c r="D64" s="41">
        <f>4658800+6257870</f>
        <v>10916670</v>
      </c>
      <c r="E64" s="21"/>
    </row>
    <row r="65" spans="1:5" ht="25.5" x14ac:dyDescent="0.2">
      <c r="A65" s="1"/>
      <c r="B65" s="15" t="s">
        <v>20</v>
      </c>
      <c r="C65" s="41">
        <v>106500413</v>
      </c>
      <c r="D65" s="41">
        <f>7437500+7630500</f>
        <v>15068000</v>
      </c>
      <c r="E65" s="21"/>
    </row>
    <row r="66" spans="1:5" ht="25.5" x14ac:dyDescent="0.2">
      <c r="A66" s="1" t="s">
        <v>0</v>
      </c>
      <c r="B66" s="15" t="s">
        <v>21</v>
      </c>
      <c r="C66" s="41">
        <v>56899010</v>
      </c>
      <c r="D66" s="41">
        <f>3973600+4610900</f>
        <v>8584500</v>
      </c>
      <c r="E66" s="21"/>
    </row>
    <row r="67" spans="1:5" ht="25.5" x14ac:dyDescent="0.2">
      <c r="B67" s="15" t="s">
        <v>96</v>
      </c>
      <c r="C67" s="41">
        <v>77186326</v>
      </c>
      <c r="D67" s="41">
        <f>5390400+6254900</f>
        <v>11645300</v>
      </c>
      <c r="E67" s="21"/>
    </row>
    <row r="68" spans="1:5" ht="25.5" x14ac:dyDescent="0.2">
      <c r="B68" s="15" t="s">
        <v>22</v>
      </c>
      <c r="C68" s="41">
        <v>42610480</v>
      </c>
      <c r="D68" s="41">
        <f>2975700+3453000</f>
        <v>6428700</v>
      </c>
      <c r="E68" s="21"/>
    </row>
    <row r="69" spans="1:5" ht="25.5" x14ac:dyDescent="0.2">
      <c r="B69" s="15" t="s">
        <v>23</v>
      </c>
      <c r="C69" s="41">
        <v>34487521</v>
      </c>
      <c r="D69" s="41">
        <f>2408500+3464800</f>
        <v>5873300</v>
      </c>
      <c r="E69" s="21"/>
    </row>
    <row r="70" spans="1:5" ht="25.5" x14ac:dyDescent="0.2">
      <c r="B70" s="15" t="s">
        <v>24</v>
      </c>
      <c r="C70" s="42">
        <v>57855883</v>
      </c>
      <c r="D70" s="42">
        <f>4040400+4688500</f>
        <v>8728900</v>
      </c>
      <c r="E70" s="21"/>
    </row>
    <row r="71" spans="1:5" ht="38.25" x14ac:dyDescent="0.2">
      <c r="B71" s="15" t="s">
        <v>25</v>
      </c>
      <c r="C71" s="41">
        <v>56060496</v>
      </c>
      <c r="D71" s="41">
        <f>3915000+4543000</f>
        <v>8458000</v>
      </c>
      <c r="E71" s="21"/>
    </row>
    <row r="72" spans="1:5" ht="25.5" x14ac:dyDescent="0.2">
      <c r="B72" s="15" t="s">
        <v>26</v>
      </c>
      <c r="C72" s="41">
        <v>71309185.003999993</v>
      </c>
      <c r="D72" s="41">
        <f>4979900+5778700</f>
        <v>10758600</v>
      </c>
      <c r="E72" s="21"/>
    </row>
    <row r="73" spans="1:5" ht="25.5" x14ac:dyDescent="0.2">
      <c r="B73" s="15" t="s">
        <v>27</v>
      </c>
      <c r="C73" s="42">
        <v>32811240</v>
      </c>
      <c r="D73" s="42">
        <f>2291400+2658900</f>
        <v>4950300</v>
      </c>
      <c r="E73" s="21"/>
    </row>
    <row r="74" spans="1:5" ht="25.5" x14ac:dyDescent="0.2">
      <c r="B74" s="15" t="s">
        <v>28</v>
      </c>
      <c r="C74" s="42">
        <v>87024712</v>
      </c>
      <c r="D74" s="42">
        <f>6077400+7052200</f>
        <v>13129600</v>
      </c>
      <c r="E74" s="21"/>
    </row>
    <row r="75" spans="1:5" ht="25.5" x14ac:dyDescent="0.2">
      <c r="B75" s="15" t="s">
        <v>29</v>
      </c>
      <c r="C75" s="42">
        <v>36613000</v>
      </c>
      <c r="D75" s="42">
        <f>2556900+3409000</f>
        <v>5965900</v>
      </c>
      <c r="E75" s="21"/>
    </row>
    <row r="76" spans="1:5" ht="25.5" x14ac:dyDescent="0.2">
      <c r="B76" s="15" t="s">
        <v>30</v>
      </c>
      <c r="C76" s="42">
        <v>35382720</v>
      </c>
      <c r="D76" s="42">
        <f>2471000+2867300</f>
        <v>5338300</v>
      </c>
      <c r="E76" s="21"/>
    </row>
    <row r="77" spans="1:5" ht="25.5" x14ac:dyDescent="0.2">
      <c r="B77" s="15" t="s">
        <v>31</v>
      </c>
      <c r="C77" s="42">
        <v>55402641</v>
      </c>
      <c r="D77" s="42">
        <f>3869100+4489700</f>
        <v>8358800</v>
      </c>
      <c r="E77" s="21"/>
    </row>
    <row r="78" spans="1:5" ht="25.5" x14ac:dyDescent="0.2">
      <c r="B78" s="15" t="s">
        <v>32</v>
      </c>
      <c r="C78" s="42">
        <v>20964565</v>
      </c>
      <c r="D78" s="42">
        <f>1464100+1935972</f>
        <v>3400072</v>
      </c>
      <c r="E78" s="21"/>
    </row>
    <row r="79" spans="1:5" ht="25.5" x14ac:dyDescent="0.2">
      <c r="B79" s="15" t="s">
        <v>33</v>
      </c>
      <c r="C79" s="42">
        <v>84060286</v>
      </c>
      <c r="D79" s="42">
        <f>5870400+8204000</f>
        <v>14074400</v>
      </c>
      <c r="E79" s="21"/>
    </row>
    <row r="80" spans="1:5" ht="25.5" x14ac:dyDescent="0.2">
      <c r="B80" s="15" t="s">
        <v>34</v>
      </c>
      <c r="C80" s="41">
        <v>36726921</v>
      </c>
      <c r="D80" s="41">
        <f>2564800+3171500</f>
        <v>5736300</v>
      </c>
      <c r="E80" s="21"/>
    </row>
    <row r="81" spans="2:8" ht="25.5" x14ac:dyDescent="0.2">
      <c r="B81" s="15" t="s">
        <v>35</v>
      </c>
      <c r="C81" s="23">
        <v>37598730</v>
      </c>
      <c r="D81" s="23">
        <f>2625700+3046900</f>
        <v>5672600</v>
      </c>
      <c r="E81" s="21"/>
    </row>
    <row r="82" spans="2:8" ht="25.5" x14ac:dyDescent="0.2">
      <c r="B82" s="15" t="s">
        <v>36</v>
      </c>
      <c r="C82" s="23">
        <v>126634575</v>
      </c>
      <c r="D82" s="23">
        <f>8843600+9762030</f>
        <v>18605630</v>
      </c>
      <c r="E82" s="21"/>
    </row>
    <row r="83" spans="2:8" ht="25.5" x14ac:dyDescent="0.2">
      <c r="B83" s="15" t="s">
        <v>37</v>
      </c>
      <c r="C83" s="41">
        <v>46698380</v>
      </c>
      <c r="D83" s="41">
        <f>3261210+3838300</f>
        <v>7099510</v>
      </c>
      <c r="E83" s="21"/>
    </row>
    <row r="84" spans="2:8" ht="25.5" x14ac:dyDescent="0.2">
      <c r="B84" s="15" t="s">
        <v>38</v>
      </c>
      <c r="C84" s="42">
        <v>46275598</v>
      </c>
      <c r="D84" s="42">
        <f>3231700+3840000</f>
        <v>7071700</v>
      </c>
      <c r="E84" s="21"/>
    </row>
    <row r="85" spans="2:8" ht="25.5" x14ac:dyDescent="0.2">
      <c r="B85" s="15" t="s">
        <v>39</v>
      </c>
      <c r="C85" s="42">
        <v>57651825</v>
      </c>
      <c r="D85" s="42">
        <f>4026200+4916800</f>
        <v>8943000</v>
      </c>
      <c r="E85" s="21"/>
    </row>
    <row r="86" spans="2:8" ht="27" customHeight="1" x14ac:dyDescent="0.2">
      <c r="B86" s="15" t="s">
        <v>40</v>
      </c>
      <c r="C86" s="42">
        <v>58732112</v>
      </c>
      <c r="D86" s="42">
        <f>4101600+4929500</f>
        <v>9031100</v>
      </c>
      <c r="E86" s="21"/>
    </row>
    <row r="87" spans="2:8" ht="25.5" x14ac:dyDescent="0.2">
      <c r="B87" s="15" t="s">
        <v>41</v>
      </c>
      <c r="C87" s="23">
        <v>75560585</v>
      </c>
      <c r="D87" s="23">
        <f>5276800+6556500</f>
        <v>11833300</v>
      </c>
      <c r="E87" s="21"/>
    </row>
    <row r="88" spans="2:8" ht="32.25" customHeight="1" x14ac:dyDescent="0.2">
      <c r="B88" s="15" t="s">
        <v>45</v>
      </c>
      <c r="C88" s="23">
        <v>13192680</v>
      </c>
      <c r="D88" s="23">
        <f>921300+1090700</f>
        <v>2012000</v>
      </c>
      <c r="E88" s="21"/>
    </row>
    <row r="89" spans="2:8" ht="31.5" customHeight="1" x14ac:dyDescent="0.2">
      <c r="B89" s="15" t="s">
        <v>100</v>
      </c>
      <c r="C89" s="23">
        <v>109319200</v>
      </c>
      <c r="D89" s="23">
        <f>5356720+11518610</f>
        <v>16875330</v>
      </c>
      <c r="E89" s="21"/>
      <c r="F89" s="21"/>
    </row>
    <row r="90" spans="2:8" ht="44.25" customHeight="1" x14ac:dyDescent="0.2">
      <c r="B90" s="15" t="s">
        <v>42</v>
      </c>
      <c r="C90" s="23">
        <v>27005320</v>
      </c>
      <c r="D90" s="23">
        <v>4047300</v>
      </c>
      <c r="G90" s="19"/>
    </row>
    <row r="91" spans="2:8" ht="45" customHeight="1" x14ac:dyDescent="0.2">
      <c r="B91" s="15" t="s">
        <v>43</v>
      </c>
      <c r="C91" s="23">
        <v>77468090</v>
      </c>
      <c r="D91" s="23">
        <v>11670000</v>
      </c>
      <c r="G91" s="19"/>
    </row>
    <row r="92" spans="2:8" ht="27.75" customHeight="1" x14ac:dyDescent="0.2">
      <c r="B92" s="15" t="s">
        <v>44</v>
      </c>
      <c r="C92" s="23">
        <v>317847032</v>
      </c>
      <c r="D92" s="23">
        <f>26157000+25707000</f>
        <v>51864000</v>
      </c>
      <c r="E92" s="19"/>
    </row>
    <row r="93" spans="2:8" ht="67.5" customHeight="1" x14ac:dyDescent="0.2">
      <c r="B93" s="28" t="s">
        <v>128</v>
      </c>
      <c r="C93" s="22">
        <f>SUM(C94:C120)</f>
        <v>117704365</v>
      </c>
      <c r="D93" s="22">
        <f>SUM(D94:D120)</f>
        <v>19645890</v>
      </c>
      <c r="E93" s="31"/>
      <c r="F93" s="31"/>
      <c r="G93" s="34"/>
    </row>
    <row r="94" spans="2:8" ht="38.25" x14ac:dyDescent="0.2">
      <c r="B94" s="14" t="s">
        <v>97</v>
      </c>
      <c r="C94" s="41">
        <v>4165200</v>
      </c>
      <c r="D94" s="41">
        <f>349100+193920</f>
        <v>543020</v>
      </c>
      <c r="E94" s="21"/>
      <c r="F94" s="21"/>
      <c r="G94" s="21"/>
      <c r="H94" s="21"/>
    </row>
    <row r="95" spans="2:8" ht="31.5" customHeight="1" x14ac:dyDescent="0.2">
      <c r="B95" s="14" t="s">
        <v>20</v>
      </c>
      <c r="C95" s="41">
        <v>3515760</v>
      </c>
      <c r="D95" s="41">
        <f>319660+314870</f>
        <v>634530</v>
      </c>
      <c r="E95" s="21"/>
      <c r="F95" s="21"/>
      <c r="G95" s="21"/>
      <c r="H95" s="21"/>
    </row>
    <row r="96" spans="2:8" ht="35.25" customHeight="1" x14ac:dyDescent="0.2">
      <c r="B96" s="14" t="s">
        <v>21</v>
      </c>
      <c r="C96" s="41">
        <v>4112160</v>
      </c>
      <c r="D96" s="41">
        <f>349450+339040</f>
        <v>688490</v>
      </c>
      <c r="E96" s="21"/>
      <c r="F96" s="21"/>
      <c r="G96" s="21"/>
      <c r="H96" s="21"/>
    </row>
    <row r="97" spans="2:8" ht="29.25" customHeight="1" x14ac:dyDescent="0.2">
      <c r="B97" s="14" t="s">
        <v>96</v>
      </c>
      <c r="C97" s="41">
        <v>4630080</v>
      </c>
      <c r="D97" s="41">
        <f>358170+367830</f>
        <v>726000</v>
      </c>
      <c r="E97" s="21"/>
      <c r="F97" s="21"/>
      <c r="G97" s="21"/>
      <c r="H97" s="21"/>
    </row>
    <row r="98" spans="2:8" ht="30" customHeight="1" x14ac:dyDescent="0.2">
      <c r="B98" s="14" t="s">
        <v>22</v>
      </c>
      <c r="C98" s="41">
        <v>1647360</v>
      </c>
      <c r="D98" s="41">
        <f>169780+167600</f>
        <v>337380</v>
      </c>
      <c r="E98" s="21"/>
      <c r="F98" s="21"/>
      <c r="G98" s="21"/>
      <c r="H98" s="21"/>
    </row>
    <row r="99" spans="2:8" ht="30" customHeight="1" x14ac:dyDescent="0.2">
      <c r="B99" s="14" t="s">
        <v>23</v>
      </c>
      <c r="C99" s="41">
        <v>1537495</v>
      </c>
      <c r="D99" s="41">
        <f>118260+118450</f>
        <v>236710</v>
      </c>
      <c r="E99" s="21"/>
      <c r="F99" s="21"/>
      <c r="G99" s="21"/>
      <c r="H99" s="21"/>
    </row>
    <row r="100" spans="2:8" ht="30" customHeight="1" x14ac:dyDescent="0.2">
      <c r="B100" s="14" t="s">
        <v>24</v>
      </c>
      <c r="C100" s="41">
        <v>2345000</v>
      </c>
      <c r="D100" s="41">
        <f>164700+164700</f>
        <v>329400</v>
      </c>
      <c r="E100" s="21"/>
      <c r="F100" s="21"/>
      <c r="G100" s="21"/>
      <c r="H100" s="21"/>
    </row>
    <row r="101" spans="2:8" ht="38.25" x14ac:dyDescent="0.2">
      <c r="B101" s="14" t="s">
        <v>25</v>
      </c>
      <c r="C101" s="41">
        <v>3056880</v>
      </c>
      <c r="D101" s="41">
        <f>256210+302030</f>
        <v>558240</v>
      </c>
      <c r="E101" s="21"/>
      <c r="F101" s="21"/>
      <c r="G101" s="21"/>
      <c r="H101" s="21"/>
    </row>
    <row r="102" spans="2:8" ht="25.5" x14ac:dyDescent="0.2">
      <c r="B102" s="14" t="s">
        <v>26</v>
      </c>
      <c r="C102" s="41">
        <v>4161620</v>
      </c>
      <c r="D102" s="41">
        <f>370450+342500</f>
        <v>712950</v>
      </c>
      <c r="E102" s="21"/>
      <c r="F102" s="21"/>
      <c r="G102" s="21"/>
      <c r="H102" s="21"/>
    </row>
    <row r="103" spans="2:8" ht="25.5" x14ac:dyDescent="0.2">
      <c r="B103" s="14" t="s">
        <v>27</v>
      </c>
      <c r="C103" s="42">
        <v>1991250</v>
      </c>
      <c r="D103" s="42">
        <f>191860+143120</f>
        <v>334980</v>
      </c>
      <c r="E103" s="21"/>
      <c r="F103" s="21"/>
      <c r="G103" s="21"/>
      <c r="H103" s="21"/>
    </row>
    <row r="104" spans="2:8" ht="25.5" x14ac:dyDescent="0.2">
      <c r="B104" s="14" t="s">
        <v>28</v>
      </c>
      <c r="C104" s="42">
        <v>5956560</v>
      </c>
      <c r="D104" s="42">
        <f>494140+499910</f>
        <v>994050</v>
      </c>
      <c r="E104" s="21"/>
      <c r="F104" s="21"/>
      <c r="G104" s="21"/>
      <c r="H104" s="21"/>
    </row>
    <row r="105" spans="2:8" ht="25.5" x14ac:dyDescent="0.2">
      <c r="B105" s="14" t="s">
        <v>29</v>
      </c>
      <c r="C105" s="42">
        <v>1722240</v>
      </c>
      <c r="D105" s="42">
        <f>144350+141990</f>
        <v>286340</v>
      </c>
      <c r="E105" s="21"/>
      <c r="F105" s="21"/>
      <c r="G105" s="21"/>
      <c r="H105" s="21"/>
    </row>
    <row r="106" spans="2:8" ht="29.25" customHeight="1" x14ac:dyDescent="0.2">
      <c r="B106" s="14" t="s">
        <v>30</v>
      </c>
      <c r="C106" s="42">
        <v>1406560</v>
      </c>
      <c r="D106" s="42">
        <f>101960+103300</f>
        <v>205260</v>
      </c>
      <c r="E106" s="21"/>
      <c r="F106" s="21"/>
      <c r="G106" s="21"/>
      <c r="H106" s="21"/>
    </row>
    <row r="107" spans="2:8" ht="25.5" x14ac:dyDescent="0.2">
      <c r="B107" s="14" t="s">
        <v>31</v>
      </c>
      <c r="C107" s="42">
        <v>2348640</v>
      </c>
      <c r="D107" s="42">
        <f>196840+168260</f>
        <v>365100</v>
      </c>
      <c r="E107" s="21"/>
      <c r="F107" s="21"/>
      <c r="G107" s="21"/>
      <c r="H107" s="21"/>
    </row>
    <row r="108" spans="2:8" ht="25.5" x14ac:dyDescent="0.2">
      <c r="B108" s="14" t="s">
        <v>32</v>
      </c>
      <c r="C108" s="42">
        <v>955200</v>
      </c>
      <c r="D108" s="42">
        <f>80060+88400</f>
        <v>168460</v>
      </c>
      <c r="E108" s="21"/>
      <c r="F108" s="21"/>
      <c r="G108" s="21"/>
      <c r="H108" s="21"/>
    </row>
    <row r="109" spans="2:8" ht="25.5" x14ac:dyDescent="0.2">
      <c r="B109" s="14" t="s">
        <v>33</v>
      </c>
      <c r="C109" s="42">
        <v>2999700</v>
      </c>
      <c r="D109" s="42">
        <f>268050+269290</f>
        <v>537340</v>
      </c>
      <c r="E109" s="21"/>
      <c r="F109" s="21"/>
      <c r="G109" s="21"/>
      <c r="H109" s="21"/>
    </row>
    <row r="110" spans="2:8" ht="25.5" x14ac:dyDescent="0.2">
      <c r="B110" s="14" t="s">
        <v>34</v>
      </c>
      <c r="C110" s="42">
        <v>1787100</v>
      </c>
      <c r="D110" s="42">
        <f>131700+131700</f>
        <v>263400</v>
      </c>
      <c r="E110" s="21"/>
      <c r="F110" s="21"/>
      <c r="G110" s="21"/>
      <c r="H110" s="21"/>
    </row>
    <row r="111" spans="2:8" ht="25.5" x14ac:dyDescent="0.2">
      <c r="B111" s="14" t="s">
        <v>35</v>
      </c>
      <c r="C111" s="41">
        <v>1875120</v>
      </c>
      <c r="D111" s="41">
        <f>157150+154600</f>
        <v>311750</v>
      </c>
      <c r="E111" s="21"/>
      <c r="F111" s="21"/>
      <c r="G111" s="21"/>
      <c r="H111" s="21"/>
    </row>
    <row r="112" spans="2:8" ht="25.5" x14ac:dyDescent="0.2">
      <c r="B112" s="14" t="s">
        <v>36</v>
      </c>
      <c r="C112" s="23">
        <v>5255680</v>
      </c>
      <c r="D112" s="23">
        <f>340000+391540</f>
        <v>731540</v>
      </c>
      <c r="E112" s="21"/>
      <c r="F112" s="21"/>
      <c r="G112" s="21"/>
      <c r="H112" s="21"/>
    </row>
    <row r="113" spans="2:8" ht="25.5" x14ac:dyDescent="0.2">
      <c r="B113" s="14" t="s">
        <v>37</v>
      </c>
      <c r="C113" s="23">
        <v>2380320</v>
      </c>
      <c r="D113" s="23">
        <f>199500+123000</f>
        <v>322500</v>
      </c>
      <c r="E113" s="21"/>
      <c r="F113" s="21"/>
      <c r="G113" s="21"/>
      <c r="H113" s="21"/>
    </row>
    <row r="114" spans="2:8" ht="25.5" x14ac:dyDescent="0.2">
      <c r="B114" s="14" t="s">
        <v>38</v>
      </c>
      <c r="C114" s="41">
        <v>2825880</v>
      </c>
      <c r="D114" s="41">
        <f>291000+284600</f>
        <v>575600</v>
      </c>
      <c r="E114" s="21"/>
      <c r="F114" s="21"/>
      <c r="G114" s="21"/>
      <c r="H114" s="21"/>
    </row>
    <row r="115" spans="2:8" ht="25.5" x14ac:dyDescent="0.2">
      <c r="B115" s="14" t="s">
        <v>39</v>
      </c>
      <c r="C115" s="41">
        <v>3619440</v>
      </c>
      <c r="D115" s="41">
        <f>308360+288410</f>
        <v>596770</v>
      </c>
      <c r="E115" s="21"/>
      <c r="F115" s="21"/>
      <c r="G115" s="21"/>
      <c r="H115" s="21"/>
    </row>
    <row r="116" spans="2:8" ht="25.5" x14ac:dyDescent="0.2">
      <c r="B116" s="14" t="s">
        <v>40</v>
      </c>
      <c r="C116" s="42">
        <v>3744480</v>
      </c>
      <c r="D116" s="42">
        <f>341840+293000</f>
        <v>634840</v>
      </c>
      <c r="E116" s="21"/>
      <c r="F116" s="21"/>
      <c r="G116" s="21"/>
      <c r="H116" s="21"/>
    </row>
    <row r="117" spans="2:8" ht="25.5" x14ac:dyDescent="0.2">
      <c r="B117" s="15" t="s">
        <v>41</v>
      </c>
      <c r="C117" s="42">
        <v>3829440</v>
      </c>
      <c r="D117" s="42">
        <f>320960+315730</f>
        <v>636690</v>
      </c>
      <c r="E117" s="21"/>
      <c r="F117" s="21"/>
      <c r="G117" s="21"/>
      <c r="H117" s="21"/>
    </row>
    <row r="118" spans="2:8" ht="25.5" x14ac:dyDescent="0.2">
      <c r="B118" s="15" t="s">
        <v>45</v>
      </c>
      <c r="C118" s="42">
        <v>1410720</v>
      </c>
      <c r="D118" s="42">
        <f>118240+116310</f>
        <v>234550</v>
      </c>
      <c r="E118" s="21"/>
      <c r="F118" s="21"/>
      <c r="G118" s="21"/>
      <c r="H118" s="21"/>
    </row>
    <row r="119" spans="2:8" ht="25.5" x14ac:dyDescent="0.2">
      <c r="B119" s="15" t="s">
        <v>100</v>
      </c>
      <c r="C119" s="23">
        <v>7507680</v>
      </c>
      <c r="D119" s="23">
        <f>520460+659540</f>
        <v>1180000</v>
      </c>
      <c r="E119" s="21"/>
      <c r="F119" s="21"/>
      <c r="G119" s="21"/>
      <c r="H119" s="21"/>
    </row>
    <row r="120" spans="2:8" ht="29.25" customHeight="1" x14ac:dyDescent="0.2">
      <c r="B120" s="14" t="s">
        <v>44</v>
      </c>
      <c r="C120" s="23">
        <v>36916800</v>
      </c>
      <c r="D120" s="23">
        <f>3500000+3000000</f>
        <v>6500000</v>
      </c>
      <c r="E120" s="21"/>
      <c r="F120" s="21"/>
      <c r="G120" s="21"/>
      <c r="H120" s="21"/>
    </row>
    <row r="121" spans="2:8" ht="27" customHeight="1" x14ac:dyDescent="0.2">
      <c r="B121" s="5" t="s">
        <v>129</v>
      </c>
      <c r="C121" s="24">
        <v>160000</v>
      </c>
      <c r="D121" s="24">
        <v>0</v>
      </c>
    </row>
    <row r="122" spans="2:8" ht="31.5" customHeight="1" x14ac:dyDescent="0.2">
      <c r="B122" s="5" t="s">
        <v>130</v>
      </c>
      <c r="C122" s="24">
        <v>3000000</v>
      </c>
      <c r="D122" s="24">
        <v>0</v>
      </c>
    </row>
    <row r="123" spans="2:8" ht="36" customHeight="1" x14ac:dyDescent="0.2">
      <c r="B123" s="5" t="s">
        <v>131</v>
      </c>
      <c r="C123" s="24">
        <v>16000000</v>
      </c>
      <c r="D123" s="24">
        <v>4150000</v>
      </c>
    </row>
    <row r="124" spans="2:8" ht="94.5" customHeight="1" x14ac:dyDescent="0.2">
      <c r="B124" s="5" t="s">
        <v>132</v>
      </c>
      <c r="C124" s="24">
        <v>59068886</v>
      </c>
      <c r="D124" s="24">
        <v>0</v>
      </c>
    </row>
    <row r="125" spans="2:8" ht="43.5" customHeight="1" x14ac:dyDescent="0.2">
      <c r="B125" s="5" t="s">
        <v>133</v>
      </c>
      <c r="C125" s="24">
        <v>87849280</v>
      </c>
      <c r="D125" s="24">
        <v>0</v>
      </c>
    </row>
    <row r="126" spans="2:8" ht="96" customHeight="1" x14ac:dyDescent="0.2">
      <c r="B126" s="5" t="s">
        <v>134</v>
      </c>
      <c r="C126" s="27">
        <v>1944000</v>
      </c>
      <c r="D126" s="27">
        <v>312000</v>
      </c>
    </row>
    <row r="127" spans="2:8" ht="31.5" customHeight="1" x14ac:dyDescent="0.2">
      <c r="B127" s="5" t="s">
        <v>135</v>
      </c>
      <c r="C127" s="27">
        <v>360000</v>
      </c>
      <c r="D127" s="27">
        <v>0</v>
      </c>
    </row>
    <row r="128" spans="2:8" ht="54.75" customHeight="1" x14ac:dyDescent="0.2">
      <c r="B128" s="13" t="s">
        <v>136</v>
      </c>
      <c r="C128" s="24">
        <v>1057965000</v>
      </c>
      <c r="D128" s="24">
        <v>127244705</v>
      </c>
    </row>
    <row r="129" spans="2:7" ht="98.25" customHeight="1" x14ac:dyDescent="0.2">
      <c r="B129" s="29" t="s">
        <v>137</v>
      </c>
      <c r="C129" s="22">
        <f>C130</f>
        <v>21697197</v>
      </c>
      <c r="D129" s="22">
        <f>D130</f>
        <v>3320000</v>
      </c>
      <c r="E129" s="20"/>
      <c r="F129" s="20"/>
    </row>
    <row r="130" spans="2:7" ht="32.25" customHeight="1" x14ac:dyDescent="0.2">
      <c r="B130" s="15" t="s">
        <v>61</v>
      </c>
      <c r="C130" s="23">
        <v>21697197</v>
      </c>
      <c r="D130" s="23">
        <v>3320000</v>
      </c>
      <c r="G130" s="19"/>
    </row>
    <row r="131" spans="2:7" ht="30.75" customHeight="1" x14ac:dyDescent="0.2">
      <c r="B131" s="11" t="s">
        <v>138</v>
      </c>
      <c r="C131" s="22">
        <f>SUM(C132:C166)</f>
        <v>365499550</v>
      </c>
      <c r="D131" s="22">
        <f>SUM(D132:D166)</f>
        <v>56244454</v>
      </c>
      <c r="E131" s="32"/>
      <c r="F131" s="32"/>
      <c r="G131" s="20"/>
    </row>
    <row r="132" spans="2:7" ht="25.5" x14ac:dyDescent="0.2">
      <c r="B132" s="38" t="s">
        <v>164</v>
      </c>
      <c r="C132" s="23">
        <v>11760300</v>
      </c>
      <c r="D132" s="23">
        <v>1714350</v>
      </c>
      <c r="E132" s="12"/>
      <c r="F132" s="19"/>
    </row>
    <row r="133" spans="2:7" x14ac:dyDescent="0.2">
      <c r="B133" s="39" t="s">
        <v>62</v>
      </c>
      <c r="C133" s="23">
        <v>3993600</v>
      </c>
      <c r="D133" s="23">
        <v>635870</v>
      </c>
      <c r="E133" s="20"/>
      <c r="F133" s="19"/>
    </row>
    <row r="134" spans="2:7" x14ac:dyDescent="0.2">
      <c r="B134" s="39" t="s">
        <v>63</v>
      </c>
      <c r="C134" s="23">
        <v>6240000</v>
      </c>
      <c r="D134" s="54">
        <v>1114482</v>
      </c>
      <c r="E134" s="20"/>
      <c r="F134" s="19"/>
    </row>
    <row r="135" spans="2:7" ht="25.5" x14ac:dyDescent="0.2">
      <c r="B135" s="39" t="s">
        <v>64</v>
      </c>
      <c r="C135" s="23">
        <v>11232000</v>
      </c>
      <c r="D135" s="54">
        <v>1733424</v>
      </c>
      <c r="F135" s="19"/>
    </row>
    <row r="136" spans="2:7" x14ac:dyDescent="0.2">
      <c r="B136" s="40" t="s">
        <v>65</v>
      </c>
      <c r="C136" s="23">
        <v>8860800</v>
      </c>
      <c r="D136" s="23">
        <v>1335530</v>
      </c>
      <c r="F136" s="19"/>
    </row>
    <row r="137" spans="2:7" ht="25.5" x14ac:dyDescent="0.2">
      <c r="B137" s="40" t="s">
        <v>66</v>
      </c>
      <c r="C137" s="23">
        <v>3432000</v>
      </c>
      <c r="D137" s="54">
        <v>622750</v>
      </c>
      <c r="F137" s="19"/>
    </row>
    <row r="138" spans="2:7" ht="25.5" x14ac:dyDescent="0.2">
      <c r="B138" s="40" t="s">
        <v>99</v>
      </c>
      <c r="C138" s="23">
        <v>11544000</v>
      </c>
      <c r="D138" s="23">
        <v>1885184</v>
      </c>
      <c r="F138" s="19"/>
    </row>
    <row r="139" spans="2:7" x14ac:dyDescent="0.2">
      <c r="B139" s="40" t="s">
        <v>67</v>
      </c>
      <c r="C139" s="23">
        <v>7949760</v>
      </c>
      <c r="D139" s="23">
        <v>1215533</v>
      </c>
      <c r="F139" s="19"/>
    </row>
    <row r="140" spans="2:7" ht="25.5" x14ac:dyDescent="0.2">
      <c r="B140" s="40" t="s">
        <v>68</v>
      </c>
      <c r="C140" s="23">
        <v>11544000</v>
      </c>
      <c r="D140" s="23">
        <v>1809800</v>
      </c>
      <c r="F140" s="19"/>
    </row>
    <row r="141" spans="2:7" ht="25.5" x14ac:dyDescent="0.2">
      <c r="B141" s="40" t="s">
        <v>69</v>
      </c>
      <c r="C141" s="23">
        <v>4655040</v>
      </c>
      <c r="D141" s="23">
        <v>716737</v>
      </c>
      <c r="F141" s="19"/>
    </row>
    <row r="142" spans="2:7" x14ac:dyDescent="0.2">
      <c r="B142" s="40" t="s">
        <v>70</v>
      </c>
      <c r="C142" s="23">
        <v>10920000</v>
      </c>
      <c r="D142" s="23">
        <v>1786763</v>
      </c>
      <c r="F142" s="19"/>
    </row>
    <row r="143" spans="2:7" x14ac:dyDescent="0.2">
      <c r="B143" s="40" t="s">
        <v>71</v>
      </c>
      <c r="C143" s="23">
        <v>8542560</v>
      </c>
      <c r="D143" s="23">
        <v>1236288</v>
      </c>
      <c r="F143" s="19"/>
    </row>
    <row r="144" spans="2:7" ht="25.5" x14ac:dyDescent="0.2">
      <c r="B144" s="40" t="s">
        <v>72</v>
      </c>
      <c r="C144" s="23">
        <v>6552000</v>
      </c>
      <c r="D144" s="23">
        <v>896771</v>
      </c>
      <c r="F144" s="19"/>
    </row>
    <row r="145" spans="2:6" x14ac:dyDescent="0.2">
      <c r="B145" s="40" t="s">
        <v>73</v>
      </c>
      <c r="C145" s="23">
        <v>9581520</v>
      </c>
      <c r="D145" s="54">
        <v>1375936</v>
      </c>
      <c r="F145" s="19"/>
    </row>
    <row r="146" spans="2:6" ht="25.5" x14ac:dyDescent="0.2">
      <c r="B146" s="40" t="s">
        <v>74</v>
      </c>
      <c r="C146" s="23">
        <v>8860800</v>
      </c>
      <c r="D146" s="23">
        <v>1481020</v>
      </c>
      <c r="F146" s="19"/>
    </row>
    <row r="147" spans="2:6" ht="25.5" x14ac:dyDescent="0.2">
      <c r="B147" s="40" t="s">
        <v>75</v>
      </c>
      <c r="C147" s="23">
        <v>6645600</v>
      </c>
      <c r="D147" s="23">
        <v>995939</v>
      </c>
      <c r="F147" s="19"/>
    </row>
    <row r="148" spans="2:6" ht="25.5" x14ac:dyDescent="0.2">
      <c r="B148" s="40" t="s">
        <v>76</v>
      </c>
      <c r="C148" s="23">
        <v>6364800</v>
      </c>
      <c r="D148" s="23">
        <v>852945</v>
      </c>
      <c r="F148" s="19"/>
    </row>
    <row r="149" spans="2:6" x14ac:dyDescent="0.2">
      <c r="B149" s="40" t="s">
        <v>77</v>
      </c>
      <c r="C149" s="23">
        <v>11653200</v>
      </c>
      <c r="D149" s="23">
        <v>1850344</v>
      </c>
      <c r="F149" s="19"/>
    </row>
    <row r="150" spans="2:6" x14ac:dyDescent="0.2">
      <c r="B150" s="40" t="s">
        <v>78</v>
      </c>
      <c r="C150" s="23">
        <v>2808000</v>
      </c>
      <c r="D150" s="23">
        <v>312646</v>
      </c>
      <c r="F150" s="19"/>
    </row>
    <row r="151" spans="2:6" ht="25.5" x14ac:dyDescent="0.2">
      <c r="B151" s="40" t="s">
        <v>79</v>
      </c>
      <c r="C151" s="23">
        <v>17472000</v>
      </c>
      <c r="D151" s="23">
        <v>2628155</v>
      </c>
      <c r="F151" s="19"/>
    </row>
    <row r="152" spans="2:6" x14ac:dyDescent="0.2">
      <c r="B152" s="40" t="s">
        <v>80</v>
      </c>
      <c r="C152" s="23">
        <v>4109040</v>
      </c>
      <c r="D152" s="23">
        <v>730518</v>
      </c>
      <c r="F152" s="19"/>
    </row>
    <row r="153" spans="2:6" ht="25.5" x14ac:dyDescent="0.2">
      <c r="B153" s="40" t="s">
        <v>81</v>
      </c>
      <c r="C153" s="23">
        <v>16848000</v>
      </c>
      <c r="D153" s="23">
        <v>2633346</v>
      </c>
      <c r="F153" s="19"/>
    </row>
    <row r="154" spans="2:6" x14ac:dyDescent="0.2">
      <c r="B154" s="40" t="s">
        <v>82</v>
      </c>
      <c r="C154" s="23">
        <v>5806320</v>
      </c>
      <c r="D154" s="23">
        <v>874409</v>
      </c>
      <c r="F154" s="19"/>
    </row>
    <row r="155" spans="2:6" x14ac:dyDescent="0.2">
      <c r="B155" s="40" t="s">
        <v>83</v>
      </c>
      <c r="C155" s="23">
        <v>9516000</v>
      </c>
      <c r="D155" s="23">
        <v>1545280</v>
      </c>
      <c r="F155" s="19"/>
    </row>
    <row r="156" spans="2:6" ht="25.5" x14ac:dyDescent="0.2">
      <c r="B156" s="40" t="s">
        <v>84</v>
      </c>
      <c r="C156" s="23">
        <v>4992000</v>
      </c>
      <c r="D156" s="23">
        <v>786779</v>
      </c>
      <c r="F156" s="19"/>
    </row>
    <row r="157" spans="2:6" x14ac:dyDescent="0.2">
      <c r="B157" s="40" t="s">
        <v>85</v>
      </c>
      <c r="C157" s="23">
        <v>9191520</v>
      </c>
      <c r="D157" s="23">
        <v>1441720</v>
      </c>
      <c r="F157" s="19"/>
    </row>
    <row r="158" spans="2:6" x14ac:dyDescent="0.2">
      <c r="B158" s="40" t="s">
        <v>86</v>
      </c>
      <c r="C158" s="23">
        <v>44329886</v>
      </c>
      <c r="D158" s="23">
        <v>5590632</v>
      </c>
      <c r="F158" s="19"/>
    </row>
    <row r="159" spans="2:6" ht="25.5" x14ac:dyDescent="0.2">
      <c r="B159" s="40" t="s">
        <v>87</v>
      </c>
      <c r="C159" s="23">
        <v>18581010</v>
      </c>
      <c r="D159" s="23">
        <v>2659648</v>
      </c>
      <c r="F159" s="19"/>
    </row>
    <row r="160" spans="2:6" ht="25.5" x14ac:dyDescent="0.2">
      <c r="B160" s="40" t="s">
        <v>88</v>
      </c>
      <c r="C160" s="23">
        <v>18581010</v>
      </c>
      <c r="D160" s="23">
        <v>3149019</v>
      </c>
      <c r="F160" s="19"/>
    </row>
    <row r="161" spans="2:7" ht="25.5" x14ac:dyDescent="0.2">
      <c r="B161" s="40" t="s">
        <v>89</v>
      </c>
      <c r="C161" s="23">
        <v>18581010</v>
      </c>
      <c r="D161" s="23">
        <v>3250207</v>
      </c>
      <c r="F161" s="19"/>
    </row>
    <row r="162" spans="2:7" ht="25.5" x14ac:dyDescent="0.2">
      <c r="B162" s="40" t="s">
        <v>90</v>
      </c>
      <c r="C162" s="23">
        <v>18581010</v>
      </c>
      <c r="D162" s="23">
        <v>2974826</v>
      </c>
      <c r="F162" s="19"/>
    </row>
    <row r="163" spans="2:7" ht="25.5" x14ac:dyDescent="0.2">
      <c r="B163" s="40" t="s">
        <v>91</v>
      </c>
      <c r="C163" s="23">
        <v>4131744</v>
      </c>
      <c r="D163" s="23">
        <v>778811</v>
      </c>
      <c r="F163" s="19"/>
    </row>
    <row r="164" spans="2:7" x14ac:dyDescent="0.2">
      <c r="B164" s="40" t="s">
        <v>92</v>
      </c>
      <c r="C164" s="23">
        <v>5164680</v>
      </c>
      <c r="D164" s="23">
        <v>861057</v>
      </c>
      <c r="F164" s="19"/>
    </row>
    <row r="165" spans="2:7" x14ac:dyDescent="0.2">
      <c r="B165" s="40" t="s">
        <v>93</v>
      </c>
      <c r="C165" s="23">
        <v>9150140</v>
      </c>
      <c r="D165" s="23">
        <v>1344427</v>
      </c>
      <c r="F165" s="19"/>
    </row>
    <row r="166" spans="2:7" x14ac:dyDescent="0.2">
      <c r="B166" s="40" t="s">
        <v>94</v>
      </c>
      <c r="C166" s="23">
        <v>7324200</v>
      </c>
      <c r="D166" s="23">
        <v>1423308</v>
      </c>
      <c r="F166" s="19"/>
    </row>
    <row r="167" spans="2:7" ht="27.75" customHeight="1" x14ac:dyDescent="0.2">
      <c r="B167" s="13" t="s">
        <v>139</v>
      </c>
      <c r="C167" s="24">
        <v>4200000</v>
      </c>
      <c r="D167" s="24">
        <v>0</v>
      </c>
    </row>
    <row r="168" spans="2:7" ht="42" customHeight="1" x14ac:dyDescent="0.2">
      <c r="B168" s="13" t="s">
        <v>140</v>
      </c>
      <c r="C168" s="24">
        <v>10807900</v>
      </c>
      <c r="D168" s="24">
        <v>2000000</v>
      </c>
    </row>
    <row r="169" spans="2:7" ht="159" customHeight="1" x14ac:dyDescent="0.2">
      <c r="B169" s="13" t="s">
        <v>141</v>
      </c>
      <c r="C169" s="24">
        <v>181500</v>
      </c>
      <c r="D169" s="24">
        <v>0</v>
      </c>
    </row>
    <row r="170" spans="2:7" ht="57.75" customHeight="1" x14ac:dyDescent="0.2">
      <c r="B170" s="13" t="s">
        <v>142</v>
      </c>
      <c r="C170" s="24">
        <v>454043700</v>
      </c>
      <c r="D170" s="24">
        <v>86323276</v>
      </c>
    </row>
    <row r="171" spans="2:7" ht="58.5" customHeight="1" x14ac:dyDescent="0.2">
      <c r="B171" s="13" t="s">
        <v>143</v>
      </c>
      <c r="C171" s="24">
        <v>2154450</v>
      </c>
      <c r="D171" s="24">
        <v>0</v>
      </c>
    </row>
    <row r="172" spans="2:7" ht="63.75" x14ac:dyDescent="0.2">
      <c r="B172" s="13" t="s">
        <v>144</v>
      </c>
      <c r="C172" s="24">
        <v>40930300</v>
      </c>
      <c r="D172" s="24">
        <v>0</v>
      </c>
    </row>
    <row r="173" spans="2:7" ht="56.25" customHeight="1" x14ac:dyDescent="0.2">
      <c r="B173" s="13" t="s">
        <v>145</v>
      </c>
      <c r="C173" s="24">
        <v>59884000</v>
      </c>
      <c r="D173" s="24">
        <v>9022882.1899999995</v>
      </c>
    </row>
    <row r="174" spans="2:7" ht="82.5" customHeight="1" x14ac:dyDescent="0.2">
      <c r="B174" s="13" t="s">
        <v>146</v>
      </c>
      <c r="C174" s="24">
        <v>4317300</v>
      </c>
      <c r="D174" s="24">
        <v>650042.16</v>
      </c>
      <c r="E174" s="16"/>
      <c r="F174" s="16"/>
      <c r="G174" s="16"/>
    </row>
    <row r="175" spans="2:7" ht="69" customHeight="1" x14ac:dyDescent="0.2">
      <c r="B175" s="11" t="s">
        <v>147</v>
      </c>
      <c r="C175" s="22">
        <f>SUM(C176:C179)</f>
        <v>254765832</v>
      </c>
      <c r="D175" s="22">
        <f>SUM(D176:D179)</f>
        <v>25615895</v>
      </c>
      <c r="E175" s="30"/>
      <c r="F175" s="33"/>
      <c r="G175" s="20"/>
    </row>
    <row r="176" spans="2:7" ht="25.5" x14ac:dyDescent="0.2">
      <c r="B176" s="15" t="s">
        <v>58</v>
      </c>
      <c r="C176" s="23">
        <v>99991858</v>
      </c>
      <c r="D176" s="23">
        <v>2695740</v>
      </c>
      <c r="E176" s="37"/>
      <c r="F176" s="18"/>
      <c r="G176" s="16"/>
    </row>
    <row r="177" spans="2:7" ht="25.5" x14ac:dyDescent="0.2">
      <c r="B177" s="15" t="s">
        <v>59</v>
      </c>
      <c r="C177" s="23">
        <v>11686559</v>
      </c>
      <c r="D177" s="23">
        <v>2084000</v>
      </c>
      <c r="E177" s="16"/>
      <c r="F177" s="17"/>
      <c r="G177" s="16"/>
    </row>
    <row r="178" spans="2:7" ht="38.25" x14ac:dyDescent="0.2">
      <c r="B178" s="15" t="s">
        <v>60</v>
      </c>
      <c r="C178" s="23">
        <v>79979065</v>
      </c>
      <c r="D178" s="23">
        <v>11114155</v>
      </c>
      <c r="E178" s="16"/>
      <c r="F178" s="16"/>
      <c r="G178" s="16"/>
    </row>
    <row r="179" spans="2:7" ht="38.25" x14ac:dyDescent="0.2">
      <c r="B179" s="15" t="s">
        <v>57</v>
      </c>
      <c r="C179" s="23">
        <v>63108350</v>
      </c>
      <c r="D179" s="23">
        <v>9722000</v>
      </c>
      <c r="G179" s="19"/>
    </row>
    <row r="180" spans="2:7" x14ac:dyDescent="0.2">
      <c r="B180" s="13" t="s">
        <v>148</v>
      </c>
      <c r="C180" s="24">
        <v>900000</v>
      </c>
      <c r="D180" s="24">
        <v>0</v>
      </c>
      <c r="G180" s="19"/>
    </row>
    <row r="181" spans="2:7" ht="72" customHeight="1" x14ac:dyDescent="0.2">
      <c r="B181" s="13" t="s">
        <v>149</v>
      </c>
      <c r="C181" s="24">
        <v>1800000</v>
      </c>
      <c r="D181" s="24">
        <v>0</v>
      </c>
    </row>
    <row r="182" spans="2:7" ht="100.5" customHeight="1" x14ac:dyDescent="0.2">
      <c r="B182" s="13" t="s">
        <v>150</v>
      </c>
      <c r="C182" s="24">
        <v>12171600</v>
      </c>
      <c r="D182" s="24">
        <v>1335439.1299999999</v>
      </c>
    </row>
    <row r="183" spans="2:7" ht="51" x14ac:dyDescent="0.2">
      <c r="B183" s="13" t="s">
        <v>151</v>
      </c>
      <c r="C183" s="24">
        <v>69436886</v>
      </c>
      <c r="D183" s="24">
        <v>11381854</v>
      </c>
    </row>
    <row r="184" spans="2:7" ht="63.75" x14ac:dyDescent="0.2">
      <c r="B184" s="13" t="s">
        <v>152</v>
      </c>
      <c r="C184" s="24">
        <v>534081</v>
      </c>
      <c r="D184" s="24">
        <v>133518</v>
      </c>
    </row>
    <row r="185" spans="2:7" ht="93.75" customHeight="1" x14ac:dyDescent="0.2">
      <c r="B185" s="13" t="s">
        <v>153</v>
      </c>
      <c r="C185" s="24">
        <v>333000</v>
      </c>
      <c r="D185" s="24">
        <v>52500</v>
      </c>
    </row>
    <row r="186" spans="2:7" ht="42" customHeight="1" x14ac:dyDescent="0.2">
      <c r="B186" s="13" t="s">
        <v>154</v>
      </c>
      <c r="C186" s="24">
        <v>3328800</v>
      </c>
      <c r="D186" s="24">
        <v>277400</v>
      </c>
    </row>
    <row r="187" spans="2:7" ht="32.25" customHeight="1" x14ac:dyDescent="0.2">
      <c r="B187" s="13" t="s">
        <v>155</v>
      </c>
      <c r="C187" s="24">
        <v>600000</v>
      </c>
      <c r="D187" s="24">
        <v>0</v>
      </c>
    </row>
    <row r="188" spans="2:7" ht="45" customHeight="1" x14ac:dyDescent="0.2">
      <c r="B188" s="13" t="s">
        <v>156</v>
      </c>
      <c r="C188" s="24">
        <v>17200070</v>
      </c>
      <c r="D188" s="24">
        <v>0</v>
      </c>
    </row>
    <row r="189" spans="2:7" ht="30" customHeight="1" x14ac:dyDescent="0.2">
      <c r="B189" s="5" t="s">
        <v>157</v>
      </c>
      <c r="C189" s="24">
        <v>300000000</v>
      </c>
      <c r="D189" s="24">
        <v>0</v>
      </c>
    </row>
    <row r="190" spans="2:7" ht="60.75" customHeight="1" x14ac:dyDescent="0.2">
      <c r="B190" s="5" t="s">
        <v>158</v>
      </c>
      <c r="C190" s="24">
        <v>141900</v>
      </c>
      <c r="D190" s="24">
        <v>0</v>
      </c>
    </row>
    <row r="191" spans="2:7" ht="121.5" customHeight="1" x14ac:dyDescent="0.2">
      <c r="B191" s="5" t="s">
        <v>159</v>
      </c>
      <c r="C191" s="24">
        <v>390000</v>
      </c>
      <c r="D191" s="24">
        <v>0</v>
      </c>
    </row>
    <row r="192" spans="2:7" ht="105" customHeight="1" x14ac:dyDescent="0.2">
      <c r="B192" s="5" t="s">
        <v>163</v>
      </c>
      <c r="C192" s="24">
        <v>7409500</v>
      </c>
      <c r="D192" s="24">
        <v>0</v>
      </c>
    </row>
    <row r="193" spans="2:4" ht="52.5" customHeight="1" x14ac:dyDescent="0.2">
      <c r="B193" s="5" t="s">
        <v>160</v>
      </c>
      <c r="C193" s="24">
        <v>40000</v>
      </c>
      <c r="D193" s="24">
        <v>0</v>
      </c>
    </row>
    <row r="194" spans="2:4" ht="45.75" customHeight="1" x14ac:dyDescent="0.2">
      <c r="B194" s="5" t="s">
        <v>161</v>
      </c>
      <c r="C194" s="24">
        <v>175000</v>
      </c>
      <c r="D194" s="24">
        <v>0</v>
      </c>
    </row>
    <row r="195" spans="2:4" ht="43.5" customHeight="1" x14ac:dyDescent="0.2">
      <c r="B195" s="5" t="s">
        <v>162</v>
      </c>
      <c r="C195" s="24">
        <v>375000</v>
      </c>
      <c r="D195" s="24">
        <v>0</v>
      </c>
    </row>
    <row r="196" spans="2:4" x14ac:dyDescent="0.2">
      <c r="B196" s="9" t="s">
        <v>95</v>
      </c>
      <c r="C196" s="10">
        <f>C195+C194+C193+C192+C191+C190+C189+C188+C187+C186+C185+C184+C183+C182+C181+C180+C175+C174+C173+C172+C171+C170+C169+C168+C167+C131+C129+C128+C127+C126+C125+C124+C123+C122+C121+C93+C63+C62+C61+C60+C59+C58+C57+C56+C55+C54+C53+C52+C51+C50+C49+C48+C47+C46+C45+C44+C43+C42+C41+C40+C39+C38+C9</f>
        <v>28334661715.003998</v>
      </c>
      <c r="D196" s="10">
        <f>D195+D194+D193+D192+D191+D190+D189+D188+D187+D186+D185+D184+D183+D182+D181+D180+D175+D174+D173+D172+D171+D170+D169+D168+D167+D131+D129+D128+D127+D126+D125+D124+D123+D122+D121+D93+D63+D62+D61+D60+D59+D58+D57+D56+D55+D54+D53+D52+D51+D50+D49+D48+D47+D46+D45+D44+D43+D42+D41+D40+D39+D38+D9</f>
        <v>3399133893.0100002</v>
      </c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</row>
  </sheetData>
  <mergeCells count="4">
    <mergeCell ref="A3:D5"/>
    <mergeCell ref="B7:B8"/>
    <mergeCell ref="C7:C8"/>
    <mergeCell ref="D7:D8"/>
  </mergeCells>
  <pageMargins left="0.7" right="0.7" top="0.75" bottom="0.75" header="0.3" footer="0.3"/>
  <pageSetup paperSize="9" scale="77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на 01.03.18</vt:lpstr>
      <vt:lpstr>'Свод на 01.03.18'!Заголовки_для_печати</vt:lpstr>
      <vt:lpstr>'Свод на 01.03.18'!Область_печати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sewrt</dc:creator>
  <cp:lastModifiedBy>234</cp:lastModifiedBy>
  <cp:lastPrinted>2018-02-20T11:50:41Z</cp:lastPrinted>
  <dcterms:created xsi:type="dcterms:W3CDTF">2015-12-24T08:56:17Z</dcterms:created>
  <dcterms:modified xsi:type="dcterms:W3CDTF">2018-03-19T12:29:07Z</dcterms:modified>
</cp:coreProperties>
</file>